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/>
  <xr:revisionPtr revIDLastSave="0" documentId="8_{149017FA-9213-49AC-BDC1-FDEEC89371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ΕΙΚΟΝΙΚΕΣ ΜΗΧΑΝΕΣ-VMs" sheetId="19" r:id="rId1"/>
    <sheet name="RDBMS-ΠΡΟΣΑΡΜΟΣΜΕΝΑ VMs" sheetId="34" r:id="rId2"/>
    <sheet name="ΥΠΗΡ. KUBERNETES" sheetId="36" r:id="rId3"/>
    <sheet name="ΥΠΗΡ. ΑΠΟΘΗΚΕΥΣΗΣ-DISKS" sheetId="10" r:id="rId4"/>
    <sheet name="ΥΠΗΡ. ΑΠΟΘΗΚΕΥΣΗΣ-BLOB" sheetId="37" r:id="rId5"/>
    <sheet name="ΥΠΗΡ. ΑΠΟΘΗΚΕΥΣΗΣ-TABLE" sheetId="38" r:id="rId6"/>
    <sheet name="ΥΠΗΡ. ΔΙΚΤΥΟΥ-IP-BAND-VPN" sheetId="5" r:id="rId7"/>
    <sheet name="ΥΠΗΡ. ΔΙΚΤΥΟΥ-DNS-DDoS" sheetId="39" r:id="rId8"/>
    <sheet name="ΥΠΗΡ. ΔΙΚΤΥΟΥ-FW-APP GW" sheetId="40" r:id="rId9"/>
    <sheet name="ΥΠΗΡ. ΔΙΚΤΥΟΥ-LB" sheetId="41" r:id="rId10"/>
    <sheet name="ΥΠΗΡ. REDHAT OPENSHIFT" sheetId="35" r:id="rId11"/>
    <sheet name="ΕΙΚΟΝΙΚΟ ΠΕΡΙΒΑΛΛΟΝ ΕΡΓΑΣΙΑΣ " sheetId="8" r:id="rId12"/>
    <sheet name="ΥΠΗΡ. SQL SERVER" sheetId="20" r:id="rId13"/>
    <sheet name="RDBMS ΑΝΟΙΚΤΟΥ ΚΩΔΙΚΑ" sheetId="27" r:id="rId14"/>
    <sheet name="ΕΝΣΩΜΑΤΩΜΕΝΗ ΜΝΗΜΗ - CACHE" sheetId="24" r:id="rId15"/>
    <sheet name="ΥΠΗΡ. ΦΙΛΟΞΕΝΙΑΣ WEB" sheetId="18" r:id="rId16"/>
    <sheet name="ΑΣΦΑΛΕΙΑ-ΠΙΣΤΟΠΟΙΗΣΗ-Users" sheetId="15" r:id="rId17"/>
    <sheet name="ΑΣΦΑΛΕΙΑ-ΠΙΣΤΟΠΟΙΗΣΗ-Apps" sheetId="42" r:id="rId18"/>
    <sheet name="ΑΣΦΑΛΕΙΑ-ANTIVIRUS" sheetId="43" r:id="rId19"/>
    <sheet name="ΥΠ. ΟΛΟΚΛΗΡΩΣΗΣ-API MGMT" sheetId="16" r:id="rId20"/>
    <sheet name="ΥΠ. ΟΛΟΚΛ-EVENT MGMT" sheetId="44" r:id="rId21"/>
    <sheet name="ΑΠΟΚΛΕΙΣΤΙΚΟΙ ΦΥΣΙΚΟΙ ΠΟΡΟΙ" sheetId="30" r:id="rId22"/>
    <sheet name="ΑΝΑΛΥΣΗ ΔΕΔΟΜΕΝΩΝ ΚΛΙΜΑΚΑΣ" sheetId="23" r:id="rId23"/>
    <sheet name="ΥΠΗΡΕΣΙΑ BACKUP" sheetId="31" r:id="rId24"/>
    <sheet name="ΥΠΗΡΕΣΙΑ RECOVERY" sheetId="45" r:id="rId25"/>
    <sheet name="ΥΠΗΡΕΣΙΕΣ IoT" sheetId="32" r:id="rId26"/>
    <sheet name="ΑΝΑΛΥΣΗ ΣΥΝΟΛΙΚΟΥ ΚΟΣΤΟΥΣ" sheetId="22" r:id="rId2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" i="40" l="1"/>
  <c r="U5" i="35"/>
  <c r="U6" i="35"/>
  <c r="U7" i="35"/>
  <c r="U8" i="35"/>
  <c r="U9" i="35"/>
  <c r="U10" i="35"/>
  <c r="U11" i="35"/>
  <c r="U12" i="35"/>
  <c r="U13" i="35"/>
  <c r="U14" i="35"/>
  <c r="U15" i="35"/>
  <c r="U16" i="35"/>
  <c r="U17" i="35"/>
  <c r="U18" i="35"/>
  <c r="U19" i="35"/>
  <c r="U20" i="35"/>
  <c r="U21" i="35"/>
  <c r="U22" i="35"/>
  <c r="U23" i="35"/>
  <c r="U24" i="35"/>
  <c r="U25" i="35"/>
  <c r="U26" i="35"/>
  <c r="U27" i="35"/>
  <c r="U28" i="35"/>
  <c r="N28" i="19"/>
  <c r="L5" i="42"/>
  <c r="L6" i="42"/>
  <c r="L7" i="42"/>
  <c r="N23" i="19"/>
  <c r="M10" i="37"/>
  <c r="AM10" i="37"/>
  <c r="AN10" i="37"/>
  <c r="P28" i="27"/>
  <c r="N6" i="40"/>
  <c r="Q6" i="40"/>
  <c r="Q7" i="40"/>
  <c r="N7" i="40"/>
  <c r="P19" i="18"/>
  <c r="P22" i="18"/>
  <c r="L6" i="39"/>
  <c r="N6" i="39"/>
  <c r="Q6" i="39"/>
  <c r="R6" i="39"/>
  <c r="Q10" i="24"/>
  <c r="Q5" i="24"/>
  <c r="Q7" i="24"/>
  <c r="Q11" i="24"/>
  <c r="Q8" i="24"/>
  <c r="Q9" i="24"/>
  <c r="Q6" i="24"/>
  <c r="Q21" i="24"/>
  <c r="Q19" i="24"/>
  <c r="Q20" i="24"/>
  <c r="Q23" i="24"/>
  <c r="Q22" i="24"/>
  <c r="Q17" i="24"/>
  <c r="Q13" i="24"/>
  <c r="Q18" i="24"/>
  <c r="Q15" i="24"/>
  <c r="Q12" i="24"/>
  <c r="Q14" i="24"/>
  <c r="Q16" i="24"/>
  <c r="R6" i="41"/>
  <c r="O6" i="41"/>
  <c r="AM6" i="37"/>
  <c r="AN6" i="37"/>
  <c r="AM5" i="37"/>
  <c r="P5" i="10"/>
  <c r="P9" i="10"/>
  <c r="P7" i="10"/>
  <c r="P8" i="10"/>
  <c r="N5" i="38"/>
  <c r="O5" i="38"/>
  <c r="N7" i="38"/>
  <c r="O7" i="38"/>
  <c r="N6" i="38"/>
  <c r="O6" i="38"/>
  <c r="P6" i="34"/>
  <c r="P9" i="34"/>
  <c r="P15" i="34"/>
  <c r="P16" i="34"/>
  <c r="P8" i="34"/>
  <c r="N13" i="23"/>
  <c r="P13" i="34"/>
  <c r="J8" i="5"/>
  <c r="K8" i="5"/>
  <c r="J9" i="5"/>
  <c r="K9" i="5"/>
  <c r="N7" i="42"/>
  <c r="N6" i="42"/>
  <c r="O5" i="42"/>
  <c r="P5" i="42"/>
  <c r="K7" i="43"/>
  <c r="L7" i="43"/>
  <c r="K6" i="43"/>
  <c r="L6" i="43"/>
  <c r="J5" i="43"/>
  <c r="K5" i="43"/>
  <c r="L5" i="43"/>
  <c r="H5" i="44"/>
  <c r="I5" i="44"/>
  <c r="D23" i="22"/>
  <c r="P6" i="23"/>
  <c r="P7" i="23"/>
  <c r="P8" i="23"/>
  <c r="P10" i="23"/>
  <c r="P11" i="23"/>
  <c r="P12" i="23"/>
  <c r="P13" i="23"/>
  <c r="P14" i="23"/>
  <c r="P15" i="23"/>
  <c r="P16" i="23"/>
  <c r="P5" i="23"/>
  <c r="N6" i="23"/>
  <c r="N7" i="23"/>
  <c r="N8" i="23"/>
  <c r="N9" i="23"/>
  <c r="N10" i="23"/>
  <c r="N11" i="23"/>
  <c r="N12" i="23"/>
  <c r="N14" i="23"/>
  <c r="N15" i="23"/>
  <c r="N16" i="23"/>
  <c r="N5" i="23"/>
  <c r="N9" i="31"/>
  <c r="N5" i="31"/>
  <c r="J5" i="45"/>
  <c r="K5" i="45"/>
  <c r="J6" i="45"/>
  <c r="K6" i="45"/>
  <c r="R5" i="41"/>
  <c r="O5" i="41"/>
  <c r="N7" i="8"/>
  <c r="N8" i="8"/>
  <c r="N9" i="8"/>
  <c r="P46" i="27"/>
  <c r="P37" i="27"/>
  <c r="P38" i="27"/>
  <c r="P39" i="27"/>
  <c r="P40" i="27"/>
  <c r="P41" i="27"/>
  <c r="P42" i="27"/>
  <c r="P43" i="27"/>
  <c r="P44" i="27"/>
  <c r="P45" i="27"/>
  <c r="P36" i="27"/>
  <c r="P35" i="27"/>
  <c r="P34" i="27"/>
  <c r="P21" i="27"/>
  <c r="P22" i="27"/>
  <c r="P23" i="27"/>
  <c r="P24" i="27"/>
  <c r="P25" i="27"/>
  <c r="P26" i="27"/>
  <c r="P27" i="27"/>
  <c r="P29" i="27"/>
  <c r="P30" i="27"/>
  <c r="P31" i="27"/>
  <c r="P32" i="27"/>
  <c r="P20" i="27"/>
  <c r="P8" i="27"/>
  <c r="P9" i="27"/>
  <c r="P10" i="27"/>
  <c r="P11" i="27"/>
  <c r="P12" i="27"/>
  <c r="P13" i="27"/>
  <c r="P14" i="27"/>
  <c r="P15" i="27"/>
  <c r="P16" i="27"/>
  <c r="P17" i="27"/>
  <c r="P18" i="27"/>
  <c r="P7" i="27"/>
  <c r="P6" i="27"/>
  <c r="V61" i="20"/>
  <c r="V42" i="20"/>
  <c r="V43" i="20"/>
  <c r="V44" i="20"/>
  <c r="V45" i="20"/>
  <c r="V46" i="20"/>
  <c r="V47" i="20"/>
  <c r="V48" i="20"/>
  <c r="V49" i="20"/>
  <c r="V50" i="20"/>
  <c r="V51" i="20"/>
  <c r="V52" i="20"/>
  <c r="V53" i="20"/>
  <c r="V54" i="20"/>
  <c r="V55" i="20"/>
  <c r="V56" i="20"/>
  <c r="V57" i="20"/>
  <c r="V58" i="20"/>
  <c r="V59" i="20"/>
  <c r="V60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36" i="20"/>
  <c r="V37" i="20"/>
  <c r="V38" i="20"/>
  <c r="V39" i="20"/>
  <c r="V40" i="20"/>
  <c r="V41" i="20"/>
  <c r="V22" i="20"/>
  <c r="V7" i="20"/>
  <c r="V8" i="20"/>
  <c r="V9" i="20"/>
  <c r="V10" i="20"/>
  <c r="V11" i="20"/>
  <c r="V12" i="20"/>
  <c r="V13" i="20"/>
  <c r="V14" i="20"/>
  <c r="V15" i="20"/>
  <c r="V16" i="20"/>
  <c r="V17" i="20"/>
  <c r="V18" i="20"/>
  <c r="V19" i="20"/>
  <c r="V20" i="20"/>
  <c r="V6" i="20"/>
  <c r="V5" i="20"/>
  <c r="T61" i="20"/>
  <c r="T53" i="20"/>
  <c r="T54" i="20"/>
  <c r="Y54" i="20"/>
  <c r="T55" i="20"/>
  <c r="T56" i="20"/>
  <c r="T57" i="20"/>
  <c r="T58" i="20"/>
  <c r="T59" i="20"/>
  <c r="T60" i="20"/>
  <c r="T42" i="20"/>
  <c r="Y42" i="20"/>
  <c r="T43" i="20"/>
  <c r="T44" i="20"/>
  <c r="T45" i="20"/>
  <c r="Y45" i="20"/>
  <c r="T46" i="20"/>
  <c r="T47" i="20"/>
  <c r="T48" i="20"/>
  <c r="T49" i="20"/>
  <c r="T50" i="20"/>
  <c r="T51" i="20"/>
  <c r="Y51" i="20"/>
  <c r="T52" i="20"/>
  <c r="T33" i="20"/>
  <c r="T34" i="20"/>
  <c r="T35" i="20"/>
  <c r="T36" i="20"/>
  <c r="T37" i="20"/>
  <c r="T38" i="20"/>
  <c r="T39" i="20"/>
  <c r="T40" i="20"/>
  <c r="T41" i="20"/>
  <c r="T23" i="20"/>
  <c r="T24" i="20"/>
  <c r="T25" i="20"/>
  <c r="T26" i="20"/>
  <c r="T27" i="20"/>
  <c r="T28" i="20"/>
  <c r="T29" i="20"/>
  <c r="T30" i="20"/>
  <c r="T31" i="20"/>
  <c r="T32" i="20"/>
  <c r="T22" i="20"/>
  <c r="T20" i="20"/>
  <c r="T14" i="20"/>
  <c r="T15" i="20"/>
  <c r="T16" i="20"/>
  <c r="T17" i="20"/>
  <c r="T18" i="20"/>
  <c r="T19" i="20"/>
  <c r="T13" i="20"/>
  <c r="T6" i="20"/>
  <c r="T7" i="20"/>
  <c r="Y7" i="20"/>
  <c r="T8" i="20"/>
  <c r="T9" i="20"/>
  <c r="T10" i="20"/>
  <c r="T11" i="20"/>
  <c r="T12" i="20"/>
  <c r="T5" i="20"/>
  <c r="P11" i="34"/>
  <c r="P12" i="34"/>
  <c r="P14" i="34"/>
  <c r="P7" i="34"/>
  <c r="P5" i="34"/>
  <c r="I9" i="31"/>
  <c r="I8" i="31"/>
  <c r="I7" i="31"/>
  <c r="I5" i="31"/>
  <c r="I6" i="31"/>
  <c r="P9" i="23"/>
  <c r="U6" i="8"/>
  <c r="V7" i="8"/>
  <c r="S9" i="8"/>
  <c r="S8" i="8"/>
  <c r="S7" i="8"/>
  <c r="U7" i="8"/>
  <c r="K61" i="20"/>
  <c r="AA61" i="20"/>
  <c r="K54" i="20"/>
  <c r="AA54" i="20"/>
  <c r="K55" i="20"/>
  <c r="AA55" i="20"/>
  <c r="K56" i="20"/>
  <c r="AA56" i="20"/>
  <c r="K57" i="20"/>
  <c r="K58" i="20"/>
  <c r="AA58" i="20"/>
  <c r="K59" i="20"/>
  <c r="K60" i="20"/>
  <c r="K33" i="20"/>
  <c r="AA33" i="20"/>
  <c r="K34" i="20"/>
  <c r="AA34" i="20"/>
  <c r="K35" i="20"/>
  <c r="AA35" i="20"/>
  <c r="K36" i="20"/>
  <c r="AA36" i="20"/>
  <c r="K37" i="20"/>
  <c r="K38" i="20"/>
  <c r="K39" i="20"/>
  <c r="AA39" i="20"/>
  <c r="K40" i="20"/>
  <c r="AA40" i="20"/>
  <c r="K41" i="20"/>
  <c r="AA41" i="20"/>
  <c r="K42" i="20"/>
  <c r="AA42" i="20"/>
  <c r="K43" i="20"/>
  <c r="AA43" i="20"/>
  <c r="K44" i="20"/>
  <c r="AA44" i="20"/>
  <c r="K45" i="20"/>
  <c r="K46" i="20"/>
  <c r="AA46" i="20"/>
  <c r="K47" i="20"/>
  <c r="AA47" i="20"/>
  <c r="K48" i="20"/>
  <c r="AA48" i="20"/>
  <c r="K49" i="20"/>
  <c r="AA49" i="20"/>
  <c r="K50" i="20"/>
  <c r="AA50" i="20"/>
  <c r="K51" i="20"/>
  <c r="AA51" i="20"/>
  <c r="K52" i="20"/>
  <c r="AA52" i="20"/>
  <c r="K53" i="20"/>
  <c r="Z58" i="20"/>
  <c r="Z59" i="20"/>
  <c r="Z60" i="20"/>
  <c r="Z61" i="20"/>
  <c r="Z50" i="20"/>
  <c r="Z51" i="20"/>
  <c r="Z52" i="20"/>
  <c r="Z53" i="20"/>
  <c r="Z54" i="20"/>
  <c r="Z55" i="20"/>
  <c r="Z56" i="20"/>
  <c r="Z57" i="20"/>
  <c r="Z33" i="20"/>
  <c r="Z34" i="20"/>
  <c r="Z35" i="20"/>
  <c r="Z36" i="20"/>
  <c r="Z37" i="20"/>
  <c r="Z38" i="20"/>
  <c r="Z39" i="20"/>
  <c r="Z40" i="20"/>
  <c r="Z41" i="20"/>
  <c r="Z42" i="20"/>
  <c r="Z43" i="20"/>
  <c r="Z44" i="20"/>
  <c r="Z45" i="20"/>
  <c r="Z46" i="20"/>
  <c r="Z47" i="20"/>
  <c r="Z48" i="20"/>
  <c r="Z49" i="20"/>
  <c r="Y46" i="20"/>
  <c r="AA37" i="20"/>
  <c r="AA38" i="20"/>
  <c r="AA45" i="20"/>
  <c r="AA53" i="20"/>
  <c r="AA57" i="20"/>
  <c r="AA59" i="20"/>
  <c r="AA60" i="20"/>
  <c r="Z23" i="20"/>
  <c r="Z24" i="20"/>
  <c r="Z25" i="20"/>
  <c r="Z26" i="20"/>
  <c r="Z27" i="20"/>
  <c r="Z28" i="20"/>
  <c r="Z29" i="20"/>
  <c r="Z30" i="20"/>
  <c r="Z31" i="20"/>
  <c r="Z32" i="20"/>
  <c r="Z22" i="20"/>
  <c r="K23" i="20"/>
  <c r="AA23" i="20"/>
  <c r="K24" i="20"/>
  <c r="AA24" i="20"/>
  <c r="K25" i="20"/>
  <c r="AA25" i="20"/>
  <c r="K26" i="20"/>
  <c r="AA26" i="20"/>
  <c r="K27" i="20"/>
  <c r="AA27" i="20"/>
  <c r="K28" i="20"/>
  <c r="AA28" i="20"/>
  <c r="K29" i="20"/>
  <c r="AA29" i="20"/>
  <c r="K30" i="20"/>
  <c r="AA30" i="20"/>
  <c r="K31" i="20"/>
  <c r="AA31" i="20"/>
  <c r="K32" i="20"/>
  <c r="AA32" i="20"/>
  <c r="K22" i="20"/>
  <c r="AA22" i="20"/>
  <c r="Z14" i="20"/>
  <c r="Z15" i="20"/>
  <c r="Z16" i="20"/>
  <c r="Z17" i="20"/>
  <c r="Z18" i="20"/>
  <c r="Z19" i="20"/>
  <c r="Z20" i="20"/>
  <c r="K14" i="20"/>
  <c r="AA14" i="20"/>
  <c r="K15" i="20"/>
  <c r="AA15" i="20"/>
  <c r="K16" i="20"/>
  <c r="AA16" i="20"/>
  <c r="K17" i="20"/>
  <c r="AA17" i="20"/>
  <c r="K18" i="20"/>
  <c r="AA18" i="20"/>
  <c r="K19" i="20"/>
  <c r="AA19" i="20"/>
  <c r="K20" i="20"/>
  <c r="AA20" i="20"/>
  <c r="K13" i="20"/>
  <c r="AA13" i="20"/>
  <c r="Z13" i="20"/>
  <c r="Z7" i="20"/>
  <c r="Z8" i="20"/>
  <c r="Z9" i="20"/>
  <c r="Z10" i="20"/>
  <c r="Z11" i="20"/>
  <c r="Z12" i="20"/>
  <c r="Z6" i="20"/>
  <c r="Z5" i="20"/>
  <c r="K7" i="20"/>
  <c r="AA7" i="20"/>
  <c r="K8" i="20"/>
  <c r="AA8" i="20"/>
  <c r="K9" i="20"/>
  <c r="AA9" i="20"/>
  <c r="K10" i="20"/>
  <c r="AA10" i="20"/>
  <c r="K11" i="20"/>
  <c r="AA11" i="20"/>
  <c r="K12" i="20"/>
  <c r="AA12" i="20"/>
  <c r="K6" i="20"/>
  <c r="AA6" i="20"/>
  <c r="K5" i="20"/>
  <c r="AA5" i="20"/>
  <c r="R5" i="39"/>
  <c r="N5" i="39"/>
  <c r="L14" i="37"/>
  <c r="O14" i="37"/>
  <c r="N14" i="37"/>
  <c r="M14" i="37"/>
  <c r="N13" i="37"/>
  <c r="O13" i="37"/>
  <c r="M13" i="37"/>
  <c r="N12" i="37"/>
  <c r="M12" i="37"/>
  <c r="L12" i="37"/>
  <c r="M11" i="37"/>
  <c r="L9" i="37"/>
  <c r="Y58" i="20"/>
  <c r="Y17" i="20"/>
  <c r="Y29" i="20"/>
  <c r="O7" i="42"/>
  <c r="P7" i="42"/>
  <c r="Y15" i="20"/>
  <c r="Y43" i="20"/>
  <c r="Y25" i="20"/>
  <c r="N15" i="36"/>
  <c r="O15" i="36"/>
  <c r="P15" i="36"/>
  <c r="P6" i="10"/>
  <c r="P10" i="34"/>
  <c r="N16" i="36"/>
  <c r="O16" i="36"/>
  <c r="P16" i="36"/>
  <c r="N20" i="36"/>
  <c r="O20" i="36"/>
  <c r="P20" i="36"/>
  <c r="N11" i="36"/>
  <c r="O11" i="36"/>
  <c r="P11" i="36"/>
  <c r="N19" i="36"/>
  <c r="O19" i="36"/>
  <c r="P19" i="36"/>
  <c r="N14" i="36"/>
  <c r="O14" i="36"/>
  <c r="P14" i="36"/>
  <c r="AM11" i="37"/>
  <c r="AN11" i="37"/>
  <c r="N21" i="36"/>
  <c r="O21" i="36"/>
  <c r="P21" i="36"/>
  <c r="N13" i="36"/>
  <c r="O13" i="36"/>
  <c r="P13" i="36"/>
  <c r="N17" i="36"/>
  <c r="O17" i="36"/>
  <c r="P17" i="36"/>
  <c r="J7" i="5"/>
  <c r="K7" i="5"/>
  <c r="O9" i="38"/>
  <c r="D8" i="22"/>
  <c r="P17" i="18"/>
  <c r="J5" i="5"/>
  <c r="P21" i="18"/>
  <c r="R6" i="40"/>
  <c r="S6" i="40"/>
  <c r="R7" i="40"/>
  <c r="S7" i="40"/>
  <c r="P20" i="18"/>
  <c r="R30" i="27"/>
  <c r="S30" i="27"/>
  <c r="R41" i="27"/>
  <c r="S41" i="27"/>
  <c r="P18" i="18"/>
  <c r="R39" i="27"/>
  <c r="S39" i="27"/>
  <c r="R38" i="27"/>
  <c r="S38" i="27"/>
  <c r="R26" i="27"/>
  <c r="S26" i="27"/>
  <c r="R45" i="27"/>
  <c r="S45" i="27"/>
  <c r="R37" i="27"/>
  <c r="S37" i="27"/>
  <c r="R5" i="40"/>
  <c r="S5" i="40"/>
  <c r="R44" i="27"/>
  <c r="S44" i="27"/>
  <c r="R36" i="27"/>
  <c r="S36" i="27"/>
  <c r="R28" i="27"/>
  <c r="S28" i="27"/>
  <c r="R43" i="27"/>
  <c r="S43" i="27"/>
  <c r="Q7" i="23"/>
  <c r="R42" i="27"/>
  <c r="S42" i="27"/>
  <c r="Q8" i="23"/>
  <c r="S5" i="41"/>
  <c r="T5" i="41"/>
  <c r="U5" i="41"/>
  <c r="U9" i="8"/>
  <c r="U8" i="8"/>
  <c r="Y59" i="20"/>
  <c r="Y12" i="20"/>
  <c r="Y32" i="20"/>
  <c r="Y24" i="20"/>
  <c r="Y18" i="20"/>
  <c r="Y14" i="20"/>
  <c r="Y52" i="20"/>
  <c r="Y44" i="20"/>
  <c r="Y56" i="20"/>
  <c r="Y60" i="20"/>
  <c r="Y53" i="20"/>
  <c r="Y11" i="20"/>
  <c r="Y39" i="20"/>
  <c r="Y57" i="20"/>
  <c r="Q9" i="23"/>
  <c r="Q16" i="23"/>
  <c r="Q14" i="23"/>
  <c r="Q6" i="23"/>
  <c r="Q13" i="23"/>
  <c r="Q10" i="23"/>
  <c r="Q5" i="23"/>
  <c r="R5" i="23"/>
  <c r="P9" i="31"/>
  <c r="Q9" i="31"/>
  <c r="R9" i="31"/>
  <c r="N7" i="31"/>
  <c r="P7" i="31"/>
  <c r="Q7" i="31"/>
  <c r="P5" i="31"/>
  <c r="Q5" i="31"/>
  <c r="R5" i="31"/>
  <c r="P6" i="31"/>
  <c r="Q6" i="31"/>
  <c r="R6" i="31"/>
  <c r="P8" i="31"/>
  <c r="Q8" i="31"/>
  <c r="R8" i="31"/>
  <c r="K8" i="45"/>
  <c r="D27" i="22"/>
  <c r="L9" i="43"/>
  <c r="D21" i="22"/>
  <c r="O6" i="42"/>
  <c r="P6" i="42"/>
  <c r="Y22" i="20"/>
  <c r="Y23" i="20"/>
  <c r="Y30" i="20"/>
  <c r="Y16" i="20"/>
  <c r="Y40" i="20"/>
  <c r="Y31" i="20"/>
  <c r="Y36" i="20"/>
  <c r="Y28" i="20"/>
  <c r="Y20" i="20"/>
  <c r="Y55" i="20"/>
  <c r="Y5" i="20"/>
  <c r="Y9" i="20"/>
  <c r="Y19" i="20"/>
  <c r="Y26" i="20"/>
  <c r="Y38" i="20"/>
  <c r="Y50" i="20"/>
  <c r="Y10" i="20"/>
  <c r="Y27" i="20"/>
  <c r="Y37" i="20"/>
  <c r="Y49" i="20"/>
  <c r="Y61" i="20"/>
  <c r="Y8" i="20"/>
  <c r="Y48" i="20"/>
  <c r="Y6" i="20"/>
  <c r="Y35" i="20"/>
  <c r="Y47" i="20"/>
  <c r="Y13" i="20"/>
  <c r="Y33" i="20"/>
  <c r="Y34" i="20"/>
  <c r="Y41" i="20"/>
  <c r="Q15" i="23"/>
  <c r="Q12" i="23"/>
  <c r="Q11" i="23"/>
  <c r="S6" i="39"/>
  <c r="T6" i="39"/>
  <c r="S5" i="39"/>
  <c r="T5" i="39"/>
  <c r="S6" i="41"/>
  <c r="T6" i="41"/>
  <c r="U6" i="41"/>
  <c r="AN5" i="37"/>
  <c r="K27" i="35"/>
  <c r="K25" i="35"/>
  <c r="K23" i="35"/>
  <c r="K21" i="35"/>
  <c r="K19" i="35"/>
  <c r="K17" i="35"/>
  <c r="K15" i="35"/>
  <c r="K13" i="35"/>
  <c r="K11" i="35"/>
  <c r="K9" i="35"/>
  <c r="K7" i="35"/>
  <c r="K5" i="35"/>
  <c r="N22" i="36"/>
  <c r="O22" i="36"/>
  <c r="P22" i="36"/>
  <c r="N18" i="36"/>
  <c r="O18" i="36"/>
  <c r="P18" i="36"/>
  <c r="N12" i="36"/>
  <c r="O12" i="36"/>
  <c r="P12" i="36"/>
  <c r="N10" i="36"/>
  <c r="O10" i="36"/>
  <c r="P10" i="36"/>
  <c r="N9" i="36"/>
  <c r="O9" i="36"/>
  <c r="P9" i="36"/>
  <c r="N8" i="36"/>
  <c r="O8" i="36"/>
  <c r="P8" i="36"/>
  <c r="N7" i="36"/>
  <c r="O7" i="36"/>
  <c r="P7" i="36"/>
  <c r="N6" i="36"/>
  <c r="O6" i="36"/>
  <c r="P6" i="36"/>
  <c r="N5" i="36"/>
  <c r="O5" i="36"/>
  <c r="P5" i="36"/>
  <c r="J9" i="15"/>
  <c r="K9" i="15"/>
  <c r="J8" i="15"/>
  <c r="K8" i="15"/>
  <c r="J7" i="15"/>
  <c r="K7" i="15"/>
  <c r="J6" i="15"/>
  <c r="K6" i="15"/>
  <c r="J5" i="15"/>
  <c r="K5" i="15"/>
  <c r="J8" i="32"/>
  <c r="J7" i="32"/>
  <c r="J6" i="32"/>
  <c r="J5" i="32"/>
  <c r="R23" i="24"/>
  <c r="R20" i="24"/>
  <c r="R21" i="24"/>
  <c r="R22" i="24"/>
  <c r="R19" i="24"/>
  <c r="R13" i="24"/>
  <c r="R14" i="24"/>
  <c r="R15" i="24"/>
  <c r="R16" i="24"/>
  <c r="R17" i="24"/>
  <c r="R18" i="24"/>
  <c r="R12" i="24"/>
  <c r="R9" i="27"/>
  <c r="R10" i="27"/>
  <c r="S10" i="27"/>
  <c r="R46" i="27"/>
  <c r="S46" i="27"/>
  <c r="R40" i="27"/>
  <c r="S40" i="27"/>
  <c r="R35" i="27"/>
  <c r="S35" i="27"/>
  <c r="R34" i="27"/>
  <c r="S34" i="27"/>
  <c r="R31" i="27"/>
  <c r="S31" i="27"/>
  <c r="R32" i="27"/>
  <c r="S32" i="27"/>
  <c r="R25" i="27"/>
  <c r="S25" i="27"/>
  <c r="R27" i="27"/>
  <c r="S27" i="27"/>
  <c r="R29" i="27"/>
  <c r="S29" i="27"/>
  <c r="R24" i="27"/>
  <c r="S24" i="27"/>
  <c r="R23" i="27"/>
  <c r="S23" i="27"/>
  <c r="R22" i="27"/>
  <c r="S22" i="27"/>
  <c r="R21" i="27"/>
  <c r="S21" i="27"/>
  <c r="R20" i="27"/>
  <c r="S20" i="27"/>
  <c r="R8" i="27"/>
  <c r="S8" i="27"/>
  <c r="R7" i="27"/>
  <c r="S7" i="27"/>
  <c r="R6" i="27"/>
  <c r="S6" i="27"/>
  <c r="R18" i="27"/>
  <c r="S18" i="27"/>
  <c r="R12" i="27"/>
  <c r="S12" i="27"/>
  <c r="R13" i="27"/>
  <c r="S13" i="27"/>
  <c r="R14" i="27"/>
  <c r="S14" i="27"/>
  <c r="R15" i="27"/>
  <c r="S15" i="27"/>
  <c r="R16" i="27"/>
  <c r="S16" i="27"/>
  <c r="R17" i="27"/>
  <c r="S17" i="27"/>
  <c r="R11" i="27"/>
  <c r="S11" i="27"/>
  <c r="P9" i="42"/>
  <c r="D20" i="22"/>
  <c r="T32" i="27"/>
  <c r="U8" i="41"/>
  <c r="D12" i="22"/>
  <c r="AM13" i="37"/>
  <c r="AN13" i="37"/>
  <c r="AM14" i="37"/>
  <c r="AN14" i="37"/>
  <c r="AM12" i="37"/>
  <c r="AN12" i="37"/>
  <c r="AM7" i="37"/>
  <c r="AN7" i="37"/>
  <c r="AM9" i="37"/>
  <c r="AN9" i="37"/>
  <c r="AM8" i="37"/>
  <c r="AN8" i="37"/>
  <c r="S9" i="40"/>
  <c r="D11" i="22"/>
  <c r="T8" i="39"/>
  <c r="D10" i="22"/>
  <c r="R7" i="31"/>
  <c r="P24" i="36"/>
  <c r="D5" i="22"/>
  <c r="AN16" i="37"/>
  <c r="D7" i="22"/>
  <c r="X28" i="35"/>
  <c r="T28" i="35"/>
  <c r="W28" i="35"/>
  <c r="K28" i="35"/>
  <c r="Y28" i="35"/>
  <c r="Y27" i="35"/>
  <c r="T27" i="35"/>
  <c r="W27" i="35"/>
  <c r="X26" i="35"/>
  <c r="T26" i="35"/>
  <c r="W26" i="35"/>
  <c r="K26" i="35"/>
  <c r="Y26" i="35"/>
  <c r="Y25" i="35"/>
  <c r="T25" i="35"/>
  <c r="W25" i="35"/>
  <c r="X24" i="35"/>
  <c r="T24" i="35"/>
  <c r="W24" i="35"/>
  <c r="K24" i="35"/>
  <c r="Y24" i="35"/>
  <c r="Y23" i="35"/>
  <c r="T23" i="35"/>
  <c r="W23" i="35"/>
  <c r="X22" i="35"/>
  <c r="T22" i="35"/>
  <c r="W22" i="35"/>
  <c r="K22" i="35"/>
  <c r="Y22" i="35"/>
  <c r="Y21" i="35"/>
  <c r="T21" i="35"/>
  <c r="W21" i="35"/>
  <c r="X20" i="35"/>
  <c r="T20" i="35"/>
  <c r="W20" i="35"/>
  <c r="K20" i="35"/>
  <c r="Y20" i="35"/>
  <c r="Y19" i="35"/>
  <c r="T19" i="35"/>
  <c r="W19" i="35"/>
  <c r="X18" i="35"/>
  <c r="T18" i="35"/>
  <c r="W18" i="35"/>
  <c r="K18" i="35"/>
  <c r="Y18" i="35"/>
  <c r="Y17" i="35"/>
  <c r="T17" i="35"/>
  <c r="W17" i="35"/>
  <c r="X16" i="35"/>
  <c r="T16" i="35"/>
  <c r="W16" i="35"/>
  <c r="K16" i="35"/>
  <c r="Y16" i="35"/>
  <c r="Y15" i="35"/>
  <c r="T15" i="35"/>
  <c r="W15" i="35"/>
  <c r="X14" i="35"/>
  <c r="T14" i="35"/>
  <c r="W14" i="35"/>
  <c r="K14" i="35"/>
  <c r="Y14" i="35"/>
  <c r="Y13" i="35"/>
  <c r="T13" i="35"/>
  <c r="W13" i="35"/>
  <c r="X12" i="35"/>
  <c r="T12" i="35"/>
  <c r="W12" i="35"/>
  <c r="K12" i="35"/>
  <c r="Y12" i="35"/>
  <c r="Y11" i="35"/>
  <c r="T11" i="35"/>
  <c r="W11" i="35"/>
  <c r="X10" i="35"/>
  <c r="T10" i="35"/>
  <c r="W10" i="35"/>
  <c r="K10" i="35"/>
  <c r="Y10" i="35"/>
  <c r="Y9" i="35"/>
  <c r="T9" i="35"/>
  <c r="W9" i="35"/>
  <c r="X8" i="35"/>
  <c r="T8" i="35"/>
  <c r="W8" i="35"/>
  <c r="K8" i="35"/>
  <c r="Y8" i="35"/>
  <c r="Y7" i="35"/>
  <c r="T7" i="35"/>
  <c r="W7" i="35"/>
  <c r="X6" i="35"/>
  <c r="T6" i="35"/>
  <c r="W6" i="35"/>
  <c r="K6" i="35"/>
  <c r="Y6" i="35"/>
  <c r="Y5" i="35"/>
  <c r="T5" i="35"/>
  <c r="W5" i="35"/>
  <c r="K8" i="32"/>
  <c r="K7" i="32"/>
  <c r="K6" i="32"/>
  <c r="K5" i="32"/>
  <c r="P9" i="30"/>
  <c r="Q9" i="30"/>
  <c r="R9" i="30"/>
  <c r="S9" i="30"/>
  <c r="P7" i="30"/>
  <c r="Q7" i="30"/>
  <c r="R7" i="30"/>
  <c r="P6" i="30"/>
  <c r="Q6" i="30"/>
  <c r="R6" i="30"/>
  <c r="P5" i="30"/>
  <c r="Q5" i="30"/>
  <c r="R5" i="30"/>
  <c r="R16" i="23"/>
  <c r="S16" i="23"/>
  <c r="R15" i="23"/>
  <c r="S15" i="23"/>
  <c r="R14" i="23"/>
  <c r="S14" i="23"/>
  <c r="R13" i="23"/>
  <c r="S13" i="23"/>
  <c r="R12" i="23"/>
  <c r="S12" i="23"/>
  <c r="R11" i="23"/>
  <c r="S11" i="23"/>
  <c r="R10" i="23"/>
  <c r="S10" i="23"/>
  <c r="R9" i="23"/>
  <c r="S9" i="23"/>
  <c r="R8" i="23"/>
  <c r="S8" i="23"/>
  <c r="R7" i="23"/>
  <c r="S7" i="23"/>
  <c r="R6" i="23"/>
  <c r="S6" i="23"/>
  <c r="S5" i="23"/>
  <c r="O22" i="18"/>
  <c r="Q22" i="18"/>
  <c r="O21" i="18"/>
  <c r="O20" i="18"/>
  <c r="Q20" i="18"/>
  <c r="O19" i="18"/>
  <c r="O18" i="18"/>
  <c r="O17" i="18"/>
  <c r="Q17" i="18"/>
  <c r="O16" i="18"/>
  <c r="Q16" i="18"/>
  <c r="R16" i="18"/>
  <c r="O15" i="18"/>
  <c r="Q15" i="18"/>
  <c r="R15" i="18"/>
  <c r="O14" i="18"/>
  <c r="Q14" i="18"/>
  <c r="R14" i="18"/>
  <c r="O13" i="18"/>
  <c r="Q13" i="18"/>
  <c r="R13" i="18"/>
  <c r="O12" i="18"/>
  <c r="Q12" i="18"/>
  <c r="R12" i="18"/>
  <c r="O11" i="18"/>
  <c r="Q11" i="18"/>
  <c r="R11" i="18"/>
  <c r="O10" i="18"/>
  <c r="Q10" i="18"/>
  <c r="R10" i="18"/>
  <c r="O9" i="18"/>
  <c r="Q9" i="18"/>
  <c r="R9" i="18"/>
  <c r="O8" i="18"/>
  <c r="Q8" i="18"/>
  <c r="R8" i="18"/>
  <c r="O7" i="18"/>
  <c r="Q7" i="18"/>
  <c r="R7" i="18"/>
  <c r="O6" i="18"/>
  <c r="Q6" i="18"/>
  <c r="R6" i="18"/>
  <c r="O5" i="18"/>
  <c r="Q5" i="18"/>
  <c r="R5" i="18"/>
  <c r="Q16" i="34"/>
  <c r="R16" i="34"/>
  <c r="Q15" i="34"/>
  <c r="R15" i="34"/>
  <c r="Q14" i="34"/>
  <c r="R14" i="34"/>
  <c r="Q13" i="34"/>
  <c r="R13" i="34"/>
  <c r="Q12" i="34"/>
  <c r="R12" i="34"/>
  <c r="Q11" i="34"/>
  <c r="R11" i="34"/>
  <c r="Q10" i="34"/>
  <c r="R10" i="34"/>
  <c r="Q9" i="34"/>
  <c r="R9" i="34"/>
  <c r="Q8" i="34"/>
  <c r="R8" i="34"/>
  <c r="Q7" i="34"/>
  <c r="R7" i="34"/>
  <c r="Q6" i="34"/>
  <c r="R6" i="34"/>
  <c r="Q5" i="34"/>
  <c r="R5" i="34"/>
  <c r="S23" i="24"/>
  <c r="S22" i="24"/>
  <c r="S21" i="24"/>
  <c r="S20" i="24"/>
  <c r="S19" i="24"/>
  <c r="S18" i="24"/>
  <c r="S17" i="24"/>
  <c r="S16" i="24"/>
  <c r="S15" i="24"/>
  <c r="S14" i="24"/>
  <c r="S13" i="24"/>
  <c r="S12" i="24"/>
  <c r="S11" i="24"/>
  <c r="R11" i="24"/>
  <c r="S10" i="24"/>
  <c r="R10" i="24"/>
  <c r="S9" i="24"/>
  <c r="R9" i="24"/>
  <c r="S8" i="24"/>
  <c r="R8" i="24"/>
  <c r="S7" i="24"/>
  <c r="R7" i="24"/>
  <c r="S6" i="24"/>
  <c r="R6" i="24"/>
  <c r="S5" i="24"/>
  <c r="R5" i="24"/>
  <c r="S9" i="27"/>
  <c r="AB61" i="20"/>
  <c r="AB60" i="20"/>
  <c r="AB59" i="20"/>
  <c r="AB58" i="20"/>
  <c r="AB57" i="20"/>
  <c r="AB56" i="20"/>
  <c r="AB55" i="20"/>
  <c r="AB54" i="20"/>
  <c r="AB53" i="20"/>
  <c r="AB52" i="20"/>
  <c r="AB51" i="20"/>
  <c r="AB50" i="20"/>
  <c r="AB49" i="20"/>
  <c r="AB48" i="20"/>
  <c r="AB47" i="20"/>
  <c r="AB46" i="20"/>
  <c r="AB45" i="20"/>
  <c r="AB44" i="20"/>
  <c r="AB43" i="20"/>
  <c r="AB42" i="20"/>
  <c r="AB41" i="20"/>
  <c r="AB40" i="20"/>
  <c r="AB39" i="20"/>
  <c r="AB38" i="20"/>
  <c r="AB37" i="20"/>
  <c r="AB36" i="20"/>
  <c r="AB35" i="20"/>
  <c r="AB34" i="20"/>
  <c r="AB33" i="20"/>
  <c r="AB32" i="20"/>
  <c r="AB31" i="20"/>
  <c r="AB30" i="20"/>
  <c r="AB29" i="20"/>
  <c r="AB28" i="20"/>
  <c r="AB27" i="20"/>
  <c r="AB26" i="20"/>
  <c r="AB25" i="20"/>
  <c r="AB24" i="20"/>
  <c r="AB23" i="20"/>
  <c r="AB22" i="20"/>
  <c r="H19" i="20"/>
  <c r="H18" i="20"/>
  <c r="H17" i="20"/>
  <c r="H16" i="20"/>
  <c r="H15" i="20"/>
  <c r="H14" i="20"/>
  <c r="H13" i="20"/>
  <c r="H11" i="20"/>
  <c r="H10" i="20"/>
  <c r="H9" i="20"/>
  <c r="H8" i="20"/>
  <c r="H7" i="20"/>
  <c r="H6" i="20"/>
  <c r="H5" i="20"/>
  <c r="L9" i="5"/>
  <c r="L8" i="5"/>
  <c r="L7" i="5"/>
  <c r="K6" i="5"/>
  <c r="L6" i="5"/>
  <c r="K5" i="5"/>
  <c r="L5" i="5"/>
  <c r="P12" i="10"/>
  <c r="Q12" i="10"/>
  <c r="P11" i="10"/>
  <c r="Q11" i="10"/>
  <c r="P10" i="10"/>
  <c r="Q10" i="10"/>
  <c r="Q9" i="10"/>
  <c r="Q8" i="10"/>
  <c r="Q7" i="10"/>
  <c r="Q6" i="10"/>
  <c r="Q5" i="10"/>
  <c r="J9" i="8"/>
  <c r="V9" i="8"/>
  <c r="J8" i="8"/>
  <c r="V8" i="8"/>
  <c r="W7" i="8"/>
  <c r="X7" i="8"/>
  <c r="J6" i="8"/>
  <c r="V6" i="8"/>
  <c r="N34" i="19"/>
  <c r="O34" i="19"/>
  <c r="P34" i="19"/>
  <c r="N33" i="19"/>
  <c r="O33" i="19"/>
  <c r="P33" i="19"/>
  <c r="N32" i="19"/>
  <c r="O32" i="19"/>
  <c r="P32" i="19"/>
  <c r="N31" i="19"/>
  <c r="O31" i="19"/>
  <c r="P31" i="19"/>
  <c r="N30" i="19"/>
  <c r="O30" i="19"/>
  <c r="P30" i="19"/>
  <c r="N29" i="19"/>
  <c r="O29" i="19"/>
  <c r="P29" i="19"/>
  <c r="O28" i="19"/>
  <c r="P28" i="19"/>
  <c r="N27" i="19"/>
  <c r="O27" i="19"/>
  <c r="P27" i="19"/>
  <c r="N26" i="19"/>
  <c r="O26" i="19"/>
  <c r="P26" i="19"/>
  <c r="N25" i="19"/>
  <c r="O25" i="19"/>
  <c r="P25" i="19"/>
  <c r="N24" i="19"/>
  <c r="O24" i="19"/>
  <c r="P24" i="19"/>
  <c r="O23" i="19"/>
  <c r="P23" i="19"/>
  <c r="N22" i="19"/>
  <c r="O22" i="19"/>
  <c r="P22" i="19"/>
  <c r="N21" i="19"/>
  <c r="O21" i="19"/>
  <c r="P21" i="19"/>
  <c r="N20" i="19"/>
  <c r="O20" i="19"/>
  <c r="P20" i="19"/>
  <c r="N19" i="19"/>
  <c r="O19" i="19"/>
  <c r="P19" i="19"/>
  <c r="N18" i="19"/>
  <c r="O18" i="19"/>
  <c r="P18" i="19"/>
  <c r="N17" i="19"/>
  <c r="O17" i="19"/>
  <c r="P17" i="19"/>
  <c r="N16" i="19"/>
  <c r="O16" i="19"/>
  <c r="P16" i="19"/>
  <c r="N15" i="19"/>
  <c r="O15" i="19"/>
  <c r="P15" i="19"/>
  <c r="N14" i="19"/>
  <c r="O14" i="19"/>
  <c r="P14" i="19"/>
  <c r="N13" i="19"/>
  <c r="O13" i="19"/>
  <c r="P13" i="19"/>
  <c r="N12" i="19"/>
  <c r="O12" i="19"/>
  <c r="P12" i="19"/>
  <c r="N11" i="19"/>
  <c r="O11" i="19"/>
  <c r="P11" i="19"/>
  <c r="N10" i="19"/>
  <c r="O10" i="19"/>
  <c r="P10" i="19"/>
  <c r="N9" i="19"/>
  <c r="O9" i="19"/>
  <c r="P9" i="19"/>
  <c r="N8" i="19"/>
  <c r="O8" i="19"/>
  <c r="P8" i="19"/>
  <c r="N7" i="19"/>
  <c r="O7" i="19"/>
  <c r="P7" i="19"/>
  <c r="N6" i="19"/>
  <c r="O6" i="19"/>
  <c r="P6" i="19"/>
  <c r="N5" i="19"/>
  <c r="O5" i="19"/>
  <c r="P5" i="19"/>
  <c r="Q19" i="18"/>
  <c r="R19" i="18"/>
  <c r="Q21" i="18"/>
  <c r="R21" i="18"/>
  <c r="Q18" i="18"/>
  <c r="R18" i="18"/>
  <c r="P36" i="19"/>
  <c r="D3" i="22"/>
  <c r="W9" i="8"/>
  <c r="X9" i="8"/>
  <c r="W8" i="8"/>
  <c r="X8" i="8"/>
  <c r="W6" i="8"/>
  <c r="X6" i="8"/>
  <c r="R17" i="18"/>
  <c r="R22" i="18"/>
  <c r="R20" i="18"/>
  <c r="AB9" i="20"/>
  <c r="AC9" i="20"/>
  <c r="AB12" i="20"/>
  <c r="AC12" i="20"/>
  <c r="AB15" i="20"/>
  <c r="AC15" i="20"/>
  <c r="AB7" i="20"/>
  <c r="AC7" i="20"/>
  <c r="AB18" i="20"/>
  <c r="AC18" i="20"/>
  <c r="AB16" i="20"/>
  <c r="AC16" i="20"/>
  <c r="AB19" i="20"/>
  <c r="AC19" i="20"/>
  <c r="AB14" i="20"/>
  <c r="AC14" i="20"/>
  <c r="AB13" i="20"/>
  <c r="AC13" i="20"/>
  <c r="AB8" i="20"/>
  <c r="AC8" i="20"/>
  <c r="AB11" i="20"/>
  <c r="AC11" i="20"/>
  <c r="AB6" i="20"/>
  <c r="AC6" i="20"/>
  <c r="AB17" i="20"/>
  <c r="AC17" i="20"/>
  <c r="AB20" i="20"/>
  <c r="AC20" i="20"/>
  <c r="AB5" i="20"/>
  <c r="AC5" i="20"/>
  <c r="AB10" i="20"/>
  <c r="AC10" i="20"/>
  <c r="Z11" i="35"/>
  <c r="AA11" i="35"/>
  <c r="Z19" i="35"/>
  <c r="AA19" i="35"/>
  <c r="Z27" i="35"/>
  <c r="AA27" i="35"/>
  <c r="Z13" i="35"/>
  <c r="AA13" i="35"/>
  <c r="Z17" i="35"/>
  <c r="AA17" i="35"/>
  <c r="Z22" i="35"/>
  <c r="AA22" i="35"/>
  <c r="Z25" i="35"/>
  <c r="AA25" i="35"/>
  <c r="Z7" i="35"/>
  <c r="AA7" i="35"/>
  <c r="Z10" i="35"/>
  <c r="AA10" i="35"/>
  <c r="Z14" i="35"/>
  <c r="AA14" i="35"/>
  <c r="Z5" i="35"/>
  <c r="AA5" i="35"/>
  <c r="Z18" i="35"/>
  <c r="AA18" i="35"/>
  <c r="Z21" i="35"/>
  <c r="AA21" i="35"/>
  <c r="Z26" i="35"/>
  <c r="AA26" i="35"/>
  <c r="Z16" i="35"/>
  <c r="AA16" i="35"/>
  <c r="Z24" i="35"/>
  <c r="AA24" i="35"/>
  <c r="Z6" i="35"/>
  <c r="AA6" i="35"/>
  <c r="Z9" i="35"/>
  <c r="AA9" i="35"/>
  <c r="Z8" i="35"/>
  <c r="AA8" i="35"/>
  <c r="Z12" i="35"/>
  <c r="AA12" i="35"/>
  <c r="Z15" i="35"/>
  <c r="AA15" i="35"/>
  <c r="Z20" i="35"/>
  <c r="AA20" i="35"/>
  <c r="Z23" i="35"/>
  <c r="AA23" i="35"/>
  <c r="Z28" i="35"/>
  <c r="AA28" i="35"/>
  <c r="S18" i="23"/>
  <c r="D25" i="22"/>
  <c r="J6" i="16"/>
  <c r="K6" i="16"/>
  <c r="L6" i="16"/>
  <c r="J5" i="16"/>
  <c r="J7" i="16"/>
  <c r="K7" i="16"/>
  <c r="L7" i="16"/>
  <c r="J8" i="16"/>
  <c r="K8" i="16"/>
  <c r="L8" i="16"/>
  <c r="K10" i="32"/>
  <c r="D28" i="22"/>
  <c r="S7" i="30"/>
  <c r="S11" i="30"/>
  <c r="D24" i="22"/>
  <c r="K11" i="15"/>
  <c r="D19" i="22"/>
  <c r="R18" i="34"/>
  <c r="D4" i="22"/>
  <c r="S25" i="24"/>
  <c r="D17" i="22"/>
  <c r="T18" i="27"/>
  <c r="AC43" i="20"/>
  <c r="AC44" i="20"/>
  <c r="AC45" i="20"/>
  <c r="AC47" i="20"/>
  <c r="AC48" i="20"/>
  <c r="AC49" i="20"/>
  <c r="AC51" i="20"/>
  <c r="AC58" i="20"/>
  <c r="AC60" i="20"/>
  <c r="AC23" i="20"/>
  <c r="AC27" i="20"/>
  <c r="AC29" i="20"/>
  <c r="AC38" i="20"/>
  <c r="AC42" i="20"/>
  <c r="AC50" i="20"/>
  <c r="AC53" i="20"/>
  <c r="AC56" i="20"/>
  <c r="AC59" i="20"/>
  <c r="AC54" i="20"/>
  <c r="AC25" i="20"/>
  <c r="AC28" i="20"/>
  <c r="AC31" i="20"/>
  <c r="AC34" i="20"/>
  <c r="AC40" i="20"/>
  <c r="AC22" i="20"/>
  <c r="AC24" i="20"/>
  <c r="AC26" i="20"/>
  <c r="AC30" i="20"/>
  <c r="AC32" i="20"/>
  <c r="AC33" i="20"/>
  <c r="AC35" i="20"/>
  <c r="AC36" i="20"/>
  <c r="AC37" i="20"/>
  <c r="AC39" i="20"/>
  <c r="AC41" i="20"/>
  <c r="AC46" i="20"/>
  <c r="AC52" i="20"/>
  <c r="AC55" i="20"/>
  <c r="AC57" i="20"/>
  <c r="AC61" i="20"/>
  <c r="L11" i="5"/>
  <c r="D9" i="22"/>
  <c r="Q14" i="10"/>
  <c r="D6" i="22"/>
  <c r="AB27" i="35"/>
  <c r="X11" i="8"/>
  <c r="D14" i="22"/>
  <c r="R24" i="18"/>
  <c r="D18" i="22"/>
  <c r="AB19" i="35"/>
  <c r="AB11" i="35"/>
  <c r="AB21" i="35"/>
  <c r="AB9" i="35"/>
  <c r="AB7" i="35"/>
  <c r="AB17" i="35"/>
  <c r="AB13" i="35"/>
  <c r="AB25" i="35"/>
  <c r="AB5" i="35"/>
  <c r="AB15" i="35"/>
  <c r="AB23" i="35"/>
  <c r="R11" i="31"/>
  <c r="D26" i="22"/>
  <c r="K5" i="16"/>
  <c r="L5" i="16"/>
  <c r="L10" i="16"/>
  <c r="D22" i="22"/>
  <c r="T46" i="27"/>
  <c r="T48" i="27"/>
  <c r="D16" i="22"/>
  <c r="AD61" i="20"/>
  <c r="AD20" i="20"/>
  <c r="AB30" i="35"/>
  <c r="D13" i="22"/>
  <c r="AD63" i="20"/>
  <c r="D15" i="22"/>
  <c r="D31" i="22"/>
</calcChain>
</file>

<file path=xl/sharedStrings.xml><?xml version="1.0" encoding="utf-8"?>
<sst xmlns="http://schemas.openxmlformats.org/spreadsheetml/2006/main" count="1418" uniqueCount="575">
  <si>
    <t>Υπηρεσία</t>
  </si>
  <si>
    <t>Κατηγορία</t>
  </si>
  <si>
    <t xml:space="preserve">Εικονικοί επεξεργαστές (vCPU) </t>
  </si>
  <si>
    <t>Τύπος/Χρονισμός επεξεργαστή</t>
  </si>
  <si>
    <t>RAM (GB)</t>
  </si>
  <si>
    <t>Λειτουργικό σύστημα</t>
  </si>
  <si>
    <t>Συνολικό Κόστος</t>
  </si>
  <si>
    <t>ΕΙΚΟΝΙΚΕΣ ΜΗΧΑΝΕΣ (VMs - Compute)</t>
  </si>
  <si>
    <t> Intel® Xeon® Platinum &gt;=2,5GHz</t>
  </si>
  <si>
    <t>Windows Server</t>
  </si>
  <si>
    <t>AMD EPYC &gt;=2,35GHz</t>
  </si>
  <si>
    <t>Κατηγορία Υπηρεσίας</t>
  </si>
  <si>
    <t>Υπο-Κατηγορία Υπηρεσίας</t>
  </si>
  <si>
    <t>Ώρες Χρήσης/ μήνα/χρήστη</t>
  </si>
  <si>
    <t>Μηνιαίο κόστος VMs</t>
  </si>
  <si>
    <t>Τύπος/Χρονισμός CPU</t>
  </si>
  <si>
    <t>vCPUs/VM</t>
  </si>
  <si>
    <t>RAM/VM (GB)</t>
  </si>
  <si>
    <t>ΕΙΚΟΝΙΚΟ ΠΕΡΙΒΑΛΛΟΝ ΕΡΓΑΣΙΑΣ
(VDI)</t>
  </si>
  <si>
    <t>ΝΑ</t>
  </si>
  <si>
    <t> Intel® Xeon® Plat (2,5GHz+)</t>
  </si>
  <si>
    <t>Εϊδος Αποθηκευτικού Μέσου</t>
  </si>
  <si>
    <t>Μηνιαίο κόστος μονάδας</t>
  </si>
  <si>
    <t>Συνολικό μηνιαίο κόστος</t>
  </si>
  <si>
    <t>ΥΠΗΡΕΣΙΕΣ - ΠΟΡΟΙ ΑΠΟΘΗΕΚΥΤΙΚΟΎ ΧΩΡΟΥ</t>
  </si>
  <si>
    <t>Τυπικά Αποθηκευτικά Μέσα</t>
  </si>
  <si>
    <t>Δίσκοι Στερεάς Κατάστασης (SSDs)</t>
  </si>
  <si>
    <t>Αποθηκευτικός Χώρος -  BLOB</t>
  </si>
  <si>
    <t>Υψηλής Απόδοσης</t>
  </si>
  <si>
    <t>Υπο-κατηγορία υπηρεσίας</t>
  </si>
  <si>
    <t>Τύπος - Μονάδα Μέτρησης</t>
  </si>
  <si>
    <t>IP Address</t>
  </si>
  <si>
    <t>NA</t>
  </si>
  <si>
    <t>Static IP address</t>
  </si>
  <si>
    <t>Bandwidth (Εύρος Ζώνης κίνησης)</t>
  </si>
  <si>
    <t>Firewall</t>
  </si>
  <si>
    <t>Τύπος CPU</t>
  </si>
  <si>
    <t>vCPUs/ Instance</t>
  </si>
  <si>
    <t>RAM / Instance (GB)</t>
  </si>
  <si>
    <t>Τύπος Storage</t>
  </si>
  <si>
    <t>ΣΥΣΤΗΜΑΤΑ ΔΙΑΧΕΙΡΙΣΗΣ ΒΑΣΕΩΝ ΔΕΔΟΜΕΝΩΝ (DB as a Service)</t>
  </si>
  <si>
    <t>A.1</t>
  </si>
  <si>
    <t>ΝΑΙ</t>
  </si>
  <si>
    <t>L</t>
  </si>
  <si>
    <t>A.2</t>
  </si>
  <si>
    <t>A.3</t>
  </si>
  <si>
    <t>A.4</t>
  </si>
  <si>
    <t>A.5</t>
  </si>
  <si>
    <t>A.6</t>
  </si>
  <si>
    <t>A.7</t>
  </si>
  <si>
    <t>A.8</t>
  </si>
  <si>
    <t>B.1</t>
  </si>
  <si>
    <t>SSD</t>
  </si>
  <si>
    <t>B.2</t>
  </si>
  <si>
    <t>B.3</t>
  </si>
  <si>
    <t>B.4</t>
  </si>
  <si>
    <t>B.5</t>
  </si>
  <si>
    <t>B.6</t>
  </si>
  <si>
    <t>B.7</t>
  </si>
  <si>
    <t>B.8</t>
  </si>
  <si>
    <t>A.9</t>
  </si>
  <si>
    <t>A.10</t>
  </si>
  <si>
    <t>A.11</t>
  </si>
  <si>
    <t>B.9</t>
  </si>
  <si>
    <t>Γ.1</t>
  </si>
  <si>
    <t>Γ.2</t>
  </si>
  <si>
    <t>Γ.3</t>
  </si>
  <si>
    <t>Γ.4</t>
  </si>
  <si>
    <t>Γ.5</t>
  </si>
  <si>
    <t>Γ.6</t>
  </si>
  <si>
    <t>Γ.7</t>
  </si>
  <si>
    <t>Γ.8</t>
  </si>
  <si>
    <t>Γ.9</t>
  </si>
  <si>
    <t>Γ.10</t>
  </si>
  <si>
    <t>Γ.11</t>
  </si>
  <si>
    <t>Δ.1</t>
  </si>
  <si>
    <t>Δ.2</t>
  </si>
  <si>
    <t>Δ.3</t>
  </si>
  <si>
    <t>Δ.4</t>
  </si>
  <si>
    <t>Δ.5</t>
  </si>
  <si>
    <t>Δ.6</t>
  </si>
  <si>
    <t>Δ.7</t>
  </si>
  <si>
    <t>Δ.8</t>
  </si>
  <si>
    <t>Δ.9</t>
  </si>
  <si>
    <t>Τεχνολογία RDBMS</t>
  </si>
  <si>
    <t>Μηνιαίο Κόστος Υπηρεσίας</t>
  </si>
  <si>
    <t>Συνολικό Κόστος Υπηρεσίας</t>
  </si>
  <si>
    <t>OPEN SOURCE DB SYSTEMS (DBaaS)</t>
  </si>
  <si>
    <t>MariaDB as a Service</t>
  </si>
  <si>
    <t>B1.1</t>
  </si>
  <si>
    <t>B1.2</t>
  </si>
  <si>
    <t>B1.3</t>
  </si>
  <si>
    <t>B1.4</t>
  </si>
  <si>
    <t>B1.5</t>
  </si>
  <si>
    <t>B1.6</t>
  </si>
  <si>
    <t>B2.1</t>
  </si>
  <si>
    <t>B2.2</t>
  </si>
  <si>
    <t>B2.3</t>
  </si>
  <si>
    <t>B2.4</t>
  </si>
  <si>
    <t>B2.5</t>
  </si>
  <si>
    <t>PostgreSQL  as a Service</t>
  </si>
  <si>
    <t>MySQL  as a Service</t>
  </si>
  <si>
    <t>Υπολογιστικοί Κόμβοι</t>
  </si>
  <si>
    <t>ΌΧΙ</t>
  </si>
  <si>
    <t>M</t>
  </si>
  <si>
    <t>H</t>
  </si>
  <si>
    <t>H+</t>
  </si>
  <si>
    <t>Α.2</t>
  </si>
  <si>
    <t>Α.3</t>
  </si>
  <si>
    <t>Α.4</t>
  </si>
  <si>
    <t>Κατηγορία
Υπηρεσίας</t>
  </si>
  <si>
    <t xml:space="preserve">Εικ. επεξεργαστές (vCPUs) </t>
  </si>
  <si>
    <t>Μνήμη RAM (GB)</t>
  </si>
  <si>
    <t>ΦΙΛΟΞΕΝΙΑ WEB (WebHosting as a Service)</t>
  </si>
  <si>
    <t>Windows</t>
  </si>
  <si>
    <t>Linux</t>
  </si>
  <si>
    <t>Υποκατηγορία Υπηρεσίας</t>
  </si>
  <si>
    <t>Ωριαίο κόστος μονάδας</t>
  </si>
  <si>
    <t>vCores</t>
  </si>
  <si>
    <t>Είδος Φυσικών Πόρων Αποκλειστικής Χρήσης</t>
  </si>
  <si>
    <t xml:space="preserve">Φυσικοί πυρήνες (CPU cores) </t>
  </si>
  <si>
    <t>Εικονικοί πυρήνες (vCPUs)</t>
  </si>
  <si>
    <t>Flash Storage (TB)</t>
  </si>
  <si>
    <t>Cache storage (TB)</t>
  </si>
  <si>
    <t>ΧΡΗΣΗ ΑΠΟΚΛΕΙΣΤΙΚΩΝ ΦΥΣΙΚΩΝ ΥΠΟΛΟΓΙΣΤΙΚΩΝ ΠΟΡΩΝ</t>
  </si>
  <si>
    <t>Ρυθμός μεταβολής δεδομένων
(L/M/H)</t>
  </si>
  <si>
    <t>Μηνιαίο Κόστος επαναφερόμενης μονάδας</t>
  </si>
  <si>
    <t>Small (&lt;= 50 GB)</t>
  </si>
  <si>
    <t>Standard (&lt;= 500 GB)</t>
  </si>
  <si>
    <t>Μηνιαίο Κόστος χρήσης /μονάδα (Hub)</t>
  </si>
  <si>
    <t>INTERNET OF THINGS SERVICES</t>
  </si>
  <si>
    <t>A/A</t>
  </si>
  <si>
    <t>ΠΕΡΙΓΡΑΦΗ ΥΠΗΡΕΣΙΑΣ</t>
  </si>
  <si>
    <t>Α.5</t>
  </si>
  <si>
    <t>CONTAINERS - OpenShift Platform Resources</t>
  </si>
  <si>
    <t>Node Type</t>
  </si>
  <si>
    <t>Κατηγορία Συστοιχίας</t>
  </si>
  <si>
    <t>Υπο-κατηγοριά Συστοιχίας</t>
  </si>
  <si>
    <t>vCPUs</t>
  </si>
  <si>
    <t>Red Hat Linux</t>
  </si>
  <si>
    <t>1024 GB, 5000 IOPS, 200 MB/sec</t>
  </si>
  <si>
    <t>256 GB, 1100 IOPS, 125 MB/sec</t>
  </si>
  <si>
    <t>512 GB, 2300 IOPS, 150 MB/sec</t>
  </si>
  <si>
    <t>Προσωρινός (Εσωτερικός) Αποθηκευτικός Χώρος (GB)</t>
  </si>
  <si>
    <t>Προσφερόμενη  ποσότητα Υπηρεσίας/Πόρου</t>
  </si>
  <si>
    <t>Ωριαίο κόστος μονάδας Υπηρεσίας/Πόρου</t>
  </si>
  <si>
    <t>Μηνιαίο κόστος μονάδας Υπηρεσίας/Πόρου</t>
  </si>
  <si>
    <t>Συνολικό Μηνιαίο κόστος</t>
  </si>
  <si>
    <t>Συνολικό Κόστος Υπηρεσιών/Πόρων</t>
  </si>
  <si>
    <t>ΑΝΑΔΟΧΟΣ</t>
  </si>
  <si>
    <t>Προσυμπληρωμένες στήλες (Αναθέτουσα Αρχή)</t>
  </si>
  <si>
    <t>ΑΝΑΘΕΤΟΥΣΑ ΑΡΧΗ - ΤΕΧΝΙΚΕΣ ΠΡΟΔΙΑΓΡΑΦΕΣ &amp; ΠΟΣΟΤΗΤΕΣ</t>
  </si>
  <si>
    <t>Προσωρινός (Εσωτερικός) Αποθηκευτικός Χώρος/VM
 (GB)</t>
  </si>
  <si>
    <t>Πλήθος Δευτερεύοντων Δίσκων</t>
  </si>
  <si>
    <t>Χωρητικότητα/ Δευτερεύοντα Δίσκο
(GB)</t>
  </si>
  <si>
    <t>Μηνιαίο κόστος Δϊσκων</t>
  </si>
  <si>
    <t>Προσφερόμενη ποσότητα Δίσκων</t>
  </si>
  <si>
    <t>Προσφερόμενη Χωρητικότητα (GB/Μήνα)</t>
  </si>
  <si>
    <t>Τύπος#1
(Βαθμίδα Πρόσβασης/Απόδοσης)</t>
  </si>
  <si>
    <t>Τύπος#2
(Βαθμίδα Εφεδρείας/Λειτουργίας)</t>
  </si>
  <si>
    <t>Ενδιάμεσης Πρόσβασης</t>
  </si>
  <si>
    <t>Άμεσης Πρόσβασης</t>
  </si>
  <si>
    <t>Τύπος#1
(Βαθμίδα Εφεδρείας/Λειτουργίας)</t>
  </si>
  <si>
    <t>Table Storage</t>
  </si>
  <si>
    <t>ΑΠΟΘΗΚΕΥΤΙΚΟΣ ΧΩΡΟΣ</t>
  </si>
  <si>
    <t>Προσφερόμενη ποσότητα</t>
  </si>
  <si>
    <t>ΔΙΚΤΥΑΚΕΣ ΥΠΗΡΕΣΙΕΣ</t>
  </si>
  <si>
    <t>1 λογική μονάδα FW/μήνα</t>
  </si>
  <si>
    <t>Μηνιαίο κόστος SQL instances</t>
  </si>
  <si>
    <t>Μηνιαίο κόστος Αποθηκευτικού χώρου
(Primary Storage)</t>
  </si>
  <si>
    <t>Μηνιαίο κόστος Αποθηκευτικού χώρου
(Backup Storage)</t>
  </si>
  <si>
    <t>Συνολικό μηνιαίο κόστος Υπηρεσιών/Πόρων</t>
  </si>
  <si>
    <t>Τοπική (L)</t>
  </si>
  <si>
    <t>Ζώνης (Z)</t>
  </si>
  <si>
    <t>Binary Large Object</t>
  </si>
  <si>
    <t>Intel E5 family type</t>
  </si>
  <si>
    <t>Intel Xeon® Platinum family type</t>
  </si>
  <si>
    <t>Κατηγορία Προσφερόμενης Υπηρεσίας/Πόρου</t>
  </si>
  <si>
    <t>Τύπος Αποθηκευτικού Χώρου</t>
  </si>
  <si>
    <t>Κόστος#1</t>
  </si>
  <si>
    <t>Κόστος#2</t>
  </si>
  <si>
    <t>CPU Τύπος</t>
  </si>
  <si>
    <t>Κόστος #3</t>
  </si>
  <si>
    <t>Μηνιαίο Κόστος Υπηρεσίας/Πόρου</t>
  </si>
  <si>
    <t>Προσφερόμενος  αριθμός RDBMS instances</t>
  </si>
  <si>
    <t>Κατηγορία Υπηρεσίας (RDBMS Instance)</t>
  </si>
  <si>
    <t>Υπολογιστική Ισχύς RDBMS Instance</t>
  </si>
  <si>
    <t>Προφίλ Υψηλών απαιτήσεων (Γ)</t>
  </si>
  <si>
    <t>Κατηγορία - Υποκατηγορίες Υπηρεσίας</t>
  </si>
  <si>
    <t>Επίπεδο Δικτυακής Απόδοσης/Διαμεταγωγής
(Χαμηλό=L, Μεσαίο=M, Υψηλό=H, Υπερυψηλό=H+)</t>
  </si>
  <si>
    <t>Μέγεθος Cache
(GB)</t>
  </si>
  <si>
    <t>Προσφερόμενη Ποσότητα Υπηρεσίας/Πόρου</t>
  </si>
  <si>
    <t>Μηνιαίο Κόστος μονάδας Υπηρεσίας/Πόρου</t>
  </si>
  <si>
    <t>Μέγιστος Αριθμός client συνδέσεων</t>
  </si>
  <si>
    <t>Συστοιχία Κόμβων (Cluster)</t>
  </si>
  <si>
    <t>Δεδομένα Σταθερής Αποθήκευσης (Persistent Data)</t>
  </si>
  <si>
    <t>ΥΠΗΡΕΣΙΑ  ΕΝΣΩΜΑΤΩΜΕΝΗΣ ΜΝΗΜΗΣ -
REDIS CACHE</t>
  </si>
  <si>
    <t>Συνολικό Κόστος ΥπηρεσιώνΠόρων</t>
  </si>
  <si>
    <t>RAM / VM (GB)</t>
  </si>
  <si>
    <t>Προσφερόμενος αριθμός Υπηρεσιών/Πόρων (VMs)</t>
  </si>
  <si>
    <t>Προφίλ Τυπικής χρήσης (Α1)</t>
  </si>
  <si>
    <t>Προφίλ Τυπικής χρήσης (Α2)</t>
  </si>
  <si>
    <t>Προφίλ αυξημένης χρήσης (Β1)</t>
  </si>
  <si>
    <t>Προφίλ αυξημένης χρήσης (Β2)</t>
  </si>
  <si>
    <t>Προφίλ Τυπικής χρήσης (Α)</t>
  </si>
  <si>
    <t>Προφίλ Αυξημένης χρήσης (Β)</t>
  </si>
  <si>
    <t>Ελάχιστα προσφερόμενα IOPs</t>
  </si>
  <si>
    <t>Μέγιστα δυνατά IOPs</t>
  </si>
  <si>
    <t>Προφίλ Υψηλών απαιτήσεων (Γ) - [5 Gbps]</t>
  </si>
  <si>
    <t>Προφίλ Βασικής Χρήσης (Α)</t>
  </si>
  <si>
    <t>Προφίλ Τυπικής χρήσης (A)</t>
  </si>
  <si>
    <t>Προφίλ Αυξημένης χρήσης (B)</t>
  </si>
  <si>
    <t>Προσφερόμενος Αποθ. Χώρος
(GB)</t>
  </si>
  <si>
    <t>Προσφερόμενος Αριθμός Υπηρεσίας/Πόρου</t>
  </si>
  <si>
    <t>Υποκατηγορία Υπηρεσίας/Πόρου</t>
  </si>
  <si>
    <t>Κατηγορία Υπηρεσίας/Πόρου</t>
  </si>
  <si>
    <t>Προσφερόμενη  ποσότητα Υπηρεσίας/Πόρου (Χρήστες)</t>
  </si>
  <si>
    <t>Προσφερόμενος αριθμός Μονάδων Μέτρησης για κάθε Υπηρεσία/Πόρο</t>
  </si>
  <si>
    <t>Μηνιαίο συνολικό κόστος Υπηρεσιών/Πόρων</t>
  </si>
  <si>
    <t>Κωδικός Υπηρεσίας/Πόρου*</t>
  </si>
  <si>
    <t>ΥΠΗΡΕΣΙΕΣ ΑΣΦΑΛΕΙΑΣ - ΑΥΘΕΝΤΙΚΟΠΟΙΗΣΗΣ - ΠΙΣΤΟΠΟΙΗΣΗΣ</t>
  </si>
  <si>
    <t>ΥΠΗΡΕΣΙΕΣ ΑΣΦΑΛΕΙΑΣ</t>
  </si>
  <si>
    <t>Επεξεργαστικό προφίλ Εικονικών Μηχανών (VMs)</t>
  </si>
  <si>
    <t>Προφίλ Τυπικής χρήσης (A) - [650 Mbps]</t>
  </si>
  <si>
    <t>Προφίλ Αυξημένης χρήσης (B) - [1,25 Gbps]</t>
  </si>
  <si>
    <t>Εξερχόμενη κίνηση - [GΒ]</t>
  </si>
  <si>
    <t>DNS</t>
  </si>
  <si>
    <t>Συνολικό μηνιαίο κόστος Υπηρεσίας/Πόρου</t>
  </si>
  <si>
    <t>Προφίλ Προστατευμένης Χρήσης (B)</t>
  </si>
  <si>
    <t>Προφίλ Τυπικής Χρήσης (A)</t>
  </si>
  <si>
    <t>Intel E5 / Intel Xeon® Platinum family type</t>
  </si>
  <si>
    <t>Intel E7 / Intel Xeon® Platinum family type</t>
  </si>
  <si>
    <t>Intel E5  family</t>
  </si>
  <si>
    <t>Intel E5 family</t>
  </si>
  <si>
    <t>Intel E5 / Xeon Platinum / AMD EPYC family series</t>
  </si>
  <si>
    <t>Αδειοδοτούμενα vCPUs/ VM
(O.S.)</t>
  </si>
  <si>
    <t>Αδειοδοτούμενα vCPUs/ VM
(DB)</t>
  </si>
  <si>
    <t>ΣΥΣΤΗΜΑΤΑ ΔΙΑΧΕΙΡΙΣΗΣ ΒΑΣΕΩΝ ΔΕΔΟΜΕΝΩΝ - VMs</t>
  </si>
  <si>
    <t>Προσφερόμενος αριθμός Υπηρεσίας/Πόρου</t>
  </si>
  <si>
    <t>Συνολικό Μηνιαίο κόστος Υπηρεσιών/Πόρων</t>
  </si>
  <si>
    <t>Προφίλ Φυσικού Υπολογιστικού Συστήματος VMWARE (V_A)</t>
  </si>
  <si>
    <t>Intel® Xeon® Platinum</t>
  </si>
  <si>
    <t>AMD EPYC™ 7450+</t>
  </si>
  <si>
    <t>AMD EPYC™ 7550+</t>
  </si>
  <si>
    <t>2 x Intel 18c@2.3 GHz +</t>
  </si>
  <si>
    <t>Συνολικό Κόστος Υπηρεσίας/Πόρου</t>
  </si>
  <si>
    <t>Ρυθμός μεταβολής δεδομένων / Μηνύματα / Συσκευές</t>
  </si>
  <si>
    <t>Προσφερόμενος αριθμός Hub μονάδων Υπηρεσίας/Πόρου</t>
  </si>
  <si>
    <t>Τύπος Υπηρεσίας/Πόρου</t>
  </si>
  <si>
    <t>Προσφερόμενος αριθμός μονάδων Υπηρεσίας/Πόρου</t>
  </si>
  <si>
    <t>ΥΠΗΡΕΣΙΕΣ ΟΛΟΚΛΗΡΩΣΗΣ/ΕΜΣΩΜΑΤΩΣΗΣ</t>
  </si>
  <si>
    <t>Μηνιαίο κόστος μονάδας Υπηρεσίας/Πόρου (100Κ)</t>
  </si>
  <si>
    <t>Προσφερόμενοι Πόροι Υπηρεσίας (operations/events/μήνα)</t>
  </si>
  <si>
    <t>Μηνιαίο κόστος Υπηρεσίας/Πόρου</t>
  </si>
  <si>
    <t>ΠΑΡΑΤΗΡΗΣΕΙΣ</t>
  </si>
  <si>
    <t>Τυπικοί Μηχανικοί Δίσκοι (HDDs)</t>
  </si>
  <si>
    <t>Μηνιαίο κόστος μονάδας μέτρησης  Υπηρεσίας/Πόρου</t>
  </si>
  <si>
    <t>Μηνιαίο κόστος  Υπηρεσίας/Πόρου</t>
  </si>
  <si>
    <t>Υπηρεσίες Αυθεντικοποίησης/Πιστοποίησης/Πρόσβασης Εξωτερικών Οντοτήτων</t>
  </si>
  <si>
    <t>Προσφερόμενος αριθμός Resource LDAP Forest/Realm</t>
  </si>
  <si>
    <t>Προσφερόμενος αριθμός User LDAP  Forest/Realm</t>
  </si>
  <si>
    <t>Προσφερόμενος αριθμός προστατευόμενων  συστημάτων/πόρων</t>
  </si>
  <si>
    <r>
      <t xml:space="preserve">Antivirus για Αποθηκευτικό χώρο
</t>
    </r>
    <r>
      <rPr>
        <sz val="11"/>
        <color theme="1"/>
        <rFont val="Calibri"/>
        <family val="2"/>
        <charset val="161"/>
        <scheme val="minor"/>
      </rPr>
      <t>Μονάδα Μέτρησης: 10.000 προστατευόμενα storage operations</t>
    </r>
  </si>
  <si>
    <r>
      <t xml:space="preserve">Antivirus για SQL Server
</t>
    </r>
    <r>
      <rPr>
        <sz val="11"/>
        <color theme="1"/>
        <rFont val="Calibri"/>
        <family val="2"/>
        <charset val="161"/>
        <scheme val="minor"/>
      </rPr>
      <t>Μονάδα Μέτρησης: 1 προστατευομενο SQL Server Instance</t>
    </r>
  </si>
  <si>
    <r>
      <t xml:space="preserve">Antivirus για Servers (VMs)
</t>
    </r>
    <r>
      <rPr>
        <sz val="11"/>
        <color theme="1"/>
        <rFont val="Calibri"/>
        <family val="2"/>
        <charset val="161"/>
        <scheme val="minor"/>
      </rPr>
      <t>Μονάδα Μέτρησης: 1 προστατευόμενο VM</t>
    </r>
  </si>
  <si>
    <t>BYOL ή CentOS ή Ubuntu</t>
  </si>
  <si>
    <t>Λειτουργικό σύστημα
(BYOL=Bring Your Own License)</t>
  </si>
  <si>
    <t>ΔΟΜΕΣ ΔΕΔΟΜΕΝΩΝ</t>
  </si>
  <si>
    <t>KUBERNETES - (Compute Containers)</t>
  </si>
  <si>
    <t>ΥΠΗΡΕΣΙΕΣ KUBERNETES</t>
  </si>
  <si>
    <t>ΣΥΝΟΛΙΚΟ ΚΟΣΤΟΣ ΠΡΟΣΦΕΡΟΜΕΝΩΝ ΥΠΗΡΕΣΙΩΝ/ΠΟΡΩΝ ΝΕΦΟΥΣ</t>
  </si>
  <si>
    <t>ΕΠΙΜΕΡΟΥΣ ΚΟΣΤΟΣ</t>
  </si>
  <si>
    <t xml:space="preserve">ΥΠΗΡΕΣΙΑ BACKUP </t>
  </si>
  <si>
    <t>Μέγεθος Προστατευόμενου Πόρου</t>
  </si>
  <si>
    <t>Standard (51-500 GB)</t>
  </si>
  <si>
    <t>Προσφερόμενος αριθμός προστατευόμενων Πόρων</t>
  </si>
  <si>
    <t>Μέσο μέγεθος / προστατευόμενο Πόρο (GB)</t>
  </si>
  <si>
    <t>Large (&gt;= 501 GB)
ανά 500 GB increments</t>
  </si>
  <si>
    <t>ΥΠΗΡΕΣΙΑ RESTORE</t>
  </si>
  <si>
    <t>Επαναφορά σε περιβάλλον Νέφους</t>
  </si>
  <si>
    <t>Προσφερόμενος αριθμός επαναφερόμενων προστατευόμενων πόρων/συστημάτων</t>
  </si>
  <si>
    <t>Προσφερόμενος Αριθμός VMs</t>
  </si>
  <si>
    <t>Τοπική Διαθ/τητα πολλαπλών αντιγρ.</t>
  </si>
  <si>
    <r>
      <t xml:space="preserve">Προφίλ Αυξημένης χρήσης (B1)
[Γενικών Απαιτήσεων]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</si>
  <si>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r>
      <t xml:space="preserve">Προφίλ Αυξημένης χρήσης (B2)
[Γενικών Απαιτήσεων - ενισχυμένης RAM]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</si>
  <si>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r>
      <t xml:space="preserve">Προφίλ Τυπικής χρήσης (A)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</si>
  <si>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r>
      <rPr>
        <b/>
        <sz val="11"/>
        <color rgb="FF000000"/>
        <rFont val="Calibri"/>
        <family val="2"/>
        <charset val="161"/>
        <scheme val="minor"/>
      </rPr>
      <t xml:space="preserve">Προφίλ Αυξημένης χρήσης (B2)
[Γενικών Απαιτήσεων - Ενισχυμένης RAM]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</si>
  <si>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r>
      <rPr>
        <b/>
        <sz val="11"/>
        <color rgb="FF000000"/>
        <rFont val="Calibri"/>
        <family val="2"/>
        <charset val="161"/>
        <scheme val="minor"/>
      </rPr>
      <t xml:space="preserve">Προφίλ Αυξημένης χρήσης Profile (B1)
[Γενικών Απαιτήσεων]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</si>
  <si>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r>
      <rPr>
        <b/>
        <sz val="11"/>
        <color theme="1"/>
        <rFont val="Calibri"/>
        <family val="2"/>
        <charset val="161"/>
        <scheme val="minor"/>
      </rPr>
      <t>Προφίλ Τυπικής χρήσης (A)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</si>
  <si>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t>Προφίλ Υψηλό/Απομονωμένο (Γ)</t>
  </si>
  <si>
    <r>
      <t xml:space="preserve">Event Management Hub/Grid
</t>
    </r>
    <r>
      <rPr>
        <sz val="11"/>
        <rFont val="Calibri"/>
        <family val="2"/>
        <charset val="161"/>
        <scheme val="minor"/>
      </rPr>
      <t>- Αριθμός δωρεάν αρχικών ops/events ανά μήνα χρήσης, τουλάχιστον 50.000</t>
    </r>
  </si>
  <si>
    <t>Προφίλ Φυσικού Υπολογιστικού Συστήματος (H_Α)</t>
  </si>
  <si>
    <t>Προφίλ Φυσικού Υπολογιστικού Συστήματος (H_Β)</t>
  </si>
  <si>
    <t>Προφίλ Φυσικού Υπολογιστικού Συστήματος (H_Γ)</t>
  </si>
  <si>
    <r>
      <rPr>
        <b/>
        <sz val="11"/>
        <color rgb="FF000000"/>
        <rFont val="Calibri"/>
        <family val="2"/>
        <charset val="161"/>
        <scheme val="minor"/>
      </rPr>
      <t>Απλός Τύπος (Α)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Μέχρι 500 Devices
- Μέγιστος αριθμός μηνυμάτων/ημέρα/Hub μονάδα: 8.000
- Μέγιστο μέγεθος μηνύματος: 0,5 KB</t>
    </r>
  </si>
  <si>
    <r>
      <rPr>
        <b/>
        <sz val="11"/>
        <color rgb="FF000000"/>
        <rFont val="Calibri"/>
        <family val="2"/>
        <charset val="161"/>
        <scheme val="minor"/>
      </rPr>
      <t>Τυπική Χρήση (Β)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Απεριόριστος αριθμός Devces
- Μέγιστος αριθμός μηνυμάτων/ημέρα/Hub μονάδα: 400.000
- Μέγιστο μέγεθος μηνύματος: 4 KB</t>
    </r>
  </si>
  <si>
    <r>
      <rPr>
        <b/>
        <sz val="11"/>
        <color rgb="FF000000"/>
        <rFont val="Calibri"/>
        <family val="2"/>
        <charset val="161"/>
        <scheme val="minor"/>
      </rPr>
      <t>Αυξημένη Χρήση (Γ)</t>
    </r>
    <r>
      <rPr>
        <b/>
        <sz val="11"/>
        <color rgb="FFFF0000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Απεριόριστος αριθμός Devces
- Μέγιστος αριθμός μηνυμάτων/ημέρα/Hub μονάδα: 8.000.000
- Μέγιστο μέγεθος μηνύματος: 4 KB</t>
    </r>
  </si>
  <si>
    <r>
      <rPr>
        <b/>
        <sz val="11"/>
        <color rgb="FF000000"/>
        <rFont val="Calibri"/>
        <family val="2"/>
        <charset val="161"/>
        <scheme val="minor"/>
      </rPr>
      <t>Υψηλή Χρήση (Δ)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FF0000"/>
        <rFont val="Calibri"/>
        <family val="2"/>
        <charset val="161"/>
        <scheme val="minor"/>
      </rPr>
      <t>-</t>
    </r>
    <r>
      <rPr>
        <sz val="11"/>
        <rFont val="Calibri"/>
        <family val="2"/>
        <charset val="161"/>
        <scheme val="minor"/>
      </rPr>
      <t xml:space="preserve"> Απεριόριστος αριθμός Devces
- Μέγιστος αριθμός μηνυμάτων/ημέρα/Hub μονάδα: 300.000.000
- Μέγιστο μέγεθος μηνύματος: 4 KB</t>
    </r>
  </si>
  <si>
    <t>14. ΥΠΟΛΟΓΙΣΤΙΚΟΙ ΠΕΡΙΕΚΤΕΣ (CONTAINERS) - OpenShift Platform Resources</t>
  </si>
  <si>
    <t>Προσφερόμενη  Ποσότητα Υπηρεσίας/Πόρου</t>
  </si>
  <si>
    <r>
      <t xml:space="preserve">Προφίλ Τυπικής Χρήσης (Α)
</t>
    </r>
    <r>
      <rPr>
        <i/>
        <sz val="11"/>
        <rFont val="Calibri"/>
        <family val="2"/>
        <charset val="161"/>
        <scheme val="minor"/>
      </rPr>
      <t>- Master nodes/cluster=3
- Worker nodes/cluster=3 (min)/100 (max)</t>
    </r>
  </si>
  <si>
    <r>
      <t xml:space="preserve">Προφίλ Αυξημένης Χρήσης (Β)
[Ενισχυμένη μνήμη RAM]
</t>
    </r>
    <r>
      <rPr>
        <i/>
        <sz val="11"/>
        <rFont val="Calibri"/>
        <family val="2"/>
        <charset val="161"/>
        <scheme val="minor"/>
      </rPr>
      <t>- Master nodes/cluster=3
- Worker nodes/cluster=3 (min)/100 (max)</t>
    </r>
  </si>
  <si>
    <r>
      <t xml:space="preserve">Προφίλ Αυξημένης Χρήσης (Γ)
[Ενιισχυμένη CPU ισχύς]
</t>
    </r>
    <r>
      <rPr>
        <i/>
        <sz val="11"/>
        <rFont val="Calibri"/>
        <family val="2"/>
        <charset val="161"/>
        <scheme val="minor"/>
      </rPr>
      <t>- Master nodes/cluster=3
- Worker nodes/cluster=3 (min)/100 (max)</t>
    </r>
  </si>
  <si>
    <t>ΥΠΗΡΕΣΙΕΣ REDHAT OPENSHIFT</t>
  </si>
  <si>
    <t>Μηνιαίο κόστος  κωδικού#1 (Storage) (Gb/μήνα)</t>
  </si>
  <si>
    <t>Προσφερόμενος αριθμός Storage Operarions</t>
  </si>
  <si>
    <t>* Στις περιπτώσεις που κάποιοα Υπηρεσία/Πόρος αποτελείται από περισσότερους υπο-κωδικούς να αναγράφονται όλοι. Η χρέωση κόστους θα γίνεται με βάση την ενιαία τιμή μονάδας που αναγράφεται για όσους υπο-κωδικούς εφαρμόζονται κατά περίπτωση χρήσης. Εάν ο κάθε κωδικός έχει διαφορετική τιμή μονάδας ή μονάδα μέτρησης, θα αναφέρεται ξεχωριστά.</t>
  </si>
  <si>
    <t>Κωδικός #1* (Χωρητικότητα)</t>
  </si>
  <si>
    <t>Κωδικός #2* (Write ops)</t>
  </si>
  <si>
    <t>Κωδικός #3* (List/Create ops)</t>
  </si>
  <si>
    <t>Κωδικός #4* (Read ops)</t>
  </si>
  <si>
    <t>Κωδικός #5* (Other ops)</t>
  </si>
  <si>
    <t>Κωδικός #6* (Geo-repl data)</t>
  </si>
  <si>
    <t>Κωδικός #7* (Data retrieval)</t>
  </si>
  <si>
    <t>Κωδικός #8* (Data write)</t>
  </si>
  <si>
    <t>Κωδικός #9* (High priority retrieval)</t>
  </si>
  <si>
    <t>Κωδικός #10* (High priority read)</t>
  </si>
  <si>
    <t xml:space="preserve">Μηνιαίο κόστος μονάδας #2 (Write ops/10K) </t>
  </si>
  <si>
    <t>Μηνιαίο κόστος μονάδας #1 (χωρητικότητα/Gb)</t>
  </si>
  <si>
    <t xml:space="preserve">Μηνιαίο κόστος μονάδας #3 (List/Create ops/10Κ) </t>
  </si>
  <si>
    <t xml:space="preserve">Μηνιαίο κόστος μονάδας #4 (Read ops/10Κ) </t>
  </si>
  <si>
    <t xml:space="preserve">Μηνιαίο κόστος μονάδας #5 (Other ops/10Κ) </t>
  </si>
  <si>
    <t>Μηνιαίο κόστος μονάδας #6 (Geo-Rep data/Gb)</t>
  </si>
  <si>
    <t>Μηνιαίο κόστος μονάδας #7 (Data retrieve/Gb)</t>
  </si>
  <si>
    <t>Μηνιαίο κόστος μονάδας #8 (Data write/Gb)</t>
  </si>
  <si>
    <t xml:space="preserve">Μηνιαίο κόστος μονάδας #9 (High priority retrieve/Gb) </t>
  </si>
  <si>
    <t>Μηνιαίο κόστος μονάδας #10 (High priority read ops/10K)</t>
  </si>
  <si>
    <t>Συνολικό μηνιαίο κόστος Προσφερόμενης Υπηρεσίας/Πόρου</t>
  </si>
  <si>
    <t>Συνολικό Κόστος Προσφερόμενων Υπηρεσιών/Πόρων</t>
  </si>
  <si>
    <t>Προσφερόμενη χωρητικότητα Δεδομένων Geo-Repl (Gb/μήνα)</t>
  </si>
  <si>
    <t>Προσφερόμενη χωρητικότητα Ανασυρόμενων Δεδομένων (Gb/μήνα)</t>
  </si>
  <si>
    <t>Προσφερόμενη χωρητικότητα Εγγραφόμενων Δεδομένων (Gb/μήνα)</t>
  </si>
  <si>
    <t>Προσφερόμενη χωρητικότητα Δεδομένων Ανάσυρσης Υψηλής Προτεραιότητας (Gb/μήνα)</t>
  </si>
  <si>
    <t>Προσφερόμενη αριθμός μηνιαίων Read Ops Υψηλής Προτεραιότητας (10Κ)</t>
  </si>
  <si>
    <t>Προσφερόμενος αριθμός μηνιαίων Write Ops</t>
  </si>
  <si>
    <t>Προσφερόμενος αριθμός μηνιαίων List/Create Ops</t>
  </si>
  <si>
    <t>Προσφερόμενος αριθμός μηνιαίων Read Ops</t>
  </si>
  <si>
    <t>Προσφερόμενος αριθμός μηνιαίων Other Ops</t>
  </si>
  <si>
    <t>Προσφερόμενος αριθμός μηνιαίων  Operations</t>
  </si>
  <si>
    <t>Προσφερόμενη Χωρητικότητα (GB/disk)</t>
  </si>
  <si>
    <t>Μηνιαίο κόστος μονάδας #2 (Ops/10K)</t>
  </si>
  <si>
    <t>Μηνιαίο κόστος μονάδας #1 (Δίσκος)</t>
  </si>
  <si>
    <t>Κωδικός #1*</t>
  </si>
  <si>
    <t>Μηνιαίο κόστος μονάδας #1</t>
  </si>
  <si>
    <t>ΔΙΚΤΥΑΚΕΣ ΥΠΗΡΕΣΙΕΣ - (IPs - Bandwidth - VPN GW)</t>
  </si>
  <si>
    <t>ΑΠΟΘΗΚΕΥΤΙΚΟΣ ΧΩΡΟΣ - Τυπικά Αποθηκευτικά Μέσα</t>
  </si>
  <si>
    <t>ΕΙΚΟΝΙΚΟ ΠΕΡΙΒΑΛΛΟΝ ΕΡΓΑΣΙΑΣ ΧΡΗΣΤΗ - VDI (Virtual Desktop Infrastructure)</t>
  </si>
  <si>
    <t>ΕΙΚΟΝΙΚΕΣ ΜΗΧΑΝΕΣ - VMs (Compute Resources)</t>
  </si>
  <si>
    <t>ΑΠΟΘΗΚΕΥΤΙΚΟΣ ΧΩΡΟΣ - Δομημένα, μη-σχεσιακά Δεδομένα / Δεδομένα τύπου μηνυμάτων</t>
  </si>
  <si>
    <t>ΔΙΚΤΥΑΚΕΣ ΥΠΗΡΕΣΙΕΣ - (DNS - DDoS)</t>
  </si>
  <si>
    <t>ΔΙΚΤΥΑΚΕΣ ΥΠΗΡΕΣΙΕΣ - (Firewall - Application GW L7)</t>
  </si>
  <si>
    <t>ΔΙΚΤΥΑΚΕΣ ΥΠΗΡΕΣΙΕΣ - (Load Balancer L4)</t>
  </si>
  <si>
    <t>Μηνιαίο κόστος μονάδας #2 (Δίσκος)</t>
  </si>
  <si>
    <t>Συνολικό Κόστος Επιμέρους Πόρων Υπηρεσίας</t>
  </si>
  <si>
    <t>Συνολικό Κόστος Τελικής Υπηρεσίας</t>
  </si>
  <si>
    <t>Συνολικό Μηνιαίο Κόστος Επιμέρους Πόρων Υπηρεσίας</t>
  </si>
  <si>
    <t>Ωριαίο κόστος μονάδας #1 (VM Node)</t>
  </si>
  <si>
    <t>Μηνιαίο κόστος μονάδας #1 (VM Node)</t>
  </si>
  <si>
    <t>Ωριαίο κόστος μονάδας #3 (Άδεια RedHat OpenShift)</t>
  </si>
  <si>
    <t>Μηνιαίο κόστος μονάδας #3 (Άδεια RedHat OpenShift)</t>
  </si>
  <si>
    <t>Συνολικό Μηνιαίο κόστος #1 (VM Node)</t>
  </si>
  <si>
    <t>Συνολικό Μηνιαίο κόστος #3 (Άδεια Redhat OpenShift)</t>
  </si>
  <si>
    <t>Συνολικό Μηνιαίο κόστος #2 (Δίσκος)</t>
  </si>
  <si>
    <t>Κωδικός Μονάδας #1* (VM Node)</t>
  </si>
  <si>
    <t>Κωδικός Μονάδας #2* (Δίσκος)</t>
  </si>
  <si>
    <t>Κωδικός Μονάδας #3* (Άδεια RedHat Openshift)</t>
  </si>
  <si>
    <t>Προσφερόμενο Λειτουργικό σύστημα (Μονάδα #3)</t>
  </si>
  <si>
    <t>Προσφερόμενος αριθμός VM Nodes (Μονάδα #1)</t>
  </si>
  <si>
    <t>Προσφερόμενος Αριθμός Δίσκων (Μονάδα #2)</t>
  </si>
  <si>
    <t>Κωδικός Μονάδας #1* (Όγκος Δρομολογούμενων δεδομένων)</t>
  </si>
  <si>
    <t>Μηνιαίο Κόστος Μονάδας #1 (Δρομολογούμενα δεδομένα/1 GB)</t>
  </si>
  <si>
    <t>Συνολικό Μηνιαίο κόστος #1 (Δρομολογούμενα δεδομένα)</t>
  </si>
  <si>
    <t>Προσφερόμενη ποσότητα Υπηρεσιών/Πόρων</t>
  </si>
  <si>
    <t>Προσφερόμενοι αριθμός κανόνων Δρομολόγησης Φορτίου</t>
  </si>
  <si>
    <t>Συνολικό Μηνιαίο Κόστος Μoνάδων #2, #3</t>
  </si>
  <si>
    <t>Μηνιαίο κόστος μονάδας #1 (Βασικό Πακέτο Υπηρεσίας)</t>
  </si>
  <si>
    <t>Μηνιαίο κόστος μονάδας #1 (Τιμή μονάδας πλέον του  βασικού πακέτου)</t>
  </si>
  <si>
    <t>Μηνιαίο κόστος μονάδας #2 (Βασικό Πακέτο Υπηρεσίας)</t>
  </si>
  <si>
    <t>Μηνιαίο κόστος μονάδας #2 (Τιμή μονάδας πλέον του  βασικού πακέτου)</t>
  </si>
  <si>
    <t>Κωδικός Μονάδας #2* (Κανόνες Δρομολόγησης-Βασικό πακέτο)</t>
  </si>
  <si>
    <t>Κωδικός Μονάδας #3* (Κανόνες Δρομολόγησης - Πλέον βασικού πακέτου)</t>
  </si>
  <si>
    <r>
      <t xml:space="preserve">Load Balancer (L4-TCP/UDP)
</t>
    </r>
    <r>
      <rPr>
        <sz val="11"/>
        <rFont val="Calibri"/>
        <family val="2"/>
        <charset val="161"/>
        <scheme val="minor"/>
      </rPr>
      <t>- Εισερχόμενοι κανόνες NAT χωρίς χρέωση</t>
    </r>
  </si>
  <si>
    <t>* Στις περιπτώσεις που κάποιοα Υπηρεσία/Πόρος αποτελείται από περισσότερους υπο-κωδικούς να αναγράφονται όλοι. Η χρέωση κόστους θα γίνεται με βάση την ενιαία τιμή μονάδας που αναγράφεται για όσους υπο-κωδικούς εφαρμόζονται κατά περίπτωση χρήσης. Εάν κάθε κωδικός έχει διαφορετική τιμή μονάδας ή μονάδα μέτρησης, αυτή θα αναφέρεται ξεχωριστά.</t>
  </si>
  <si>
    <t>Μηνιαίο Κόστος προσφερόμενων υπηρεσιών #1</t>
  </si>
  <si>
    <t>Μηνιαίο Κόστος προσφερόμενων υπηρεσιών #2</t>
  </si>
  <si>
    <t>Κωδικός #1*
(DNS private/public zones,
DDoS Βασικό Πακέτο προστασίας)</t>
  </si>
  <si>
    <t>Κωδικός #2*
(DNS private/public queries.
DDoS επιπλέον protected resources)</t>
  </si>
  <si>
    <t>Προσφερόμενος αριθμός Υπηρεσίας/Πόρου#1:
- DNS Ζώνες (private &amp; public)
- DDoS Προστατευόμενοι Πόροι (Βασικό πακέτο)</t>
  </si>
  <si>
    <t>Προσφερόμενος αριθμός Υπηρεσίας/Πόρου#2:
- DNS private &amp; public ερωτήματα (Εκατομμύρια)
- DDoS Προστατευόμενοι Πόροι (πέραν βασικού πακέτου)</t>
  </si>
  <si>
    <t>Προσφερόμενη ποσότητα Υπηρεσίας/Πόρου #1</t>
  </si>
  <si>
    <t>Κωδικός #2*
(Όγκος επεξεργαζόμενων δεδομένων)</t>
  </si>
  <si>
    <t>Κωδικός #1*
(Λογική Μονάδα FW)</t>
  </si>
  <si>
    <t>Μηνιαίο κόστος μονάδας #1 (Λογική Μονάδα FW)</t>
  </si>
  <si>
    <t>Μηνιαίο κόστος μονάδας #2 (Όγκος επεξεργαζόμενων δεδομένων/Gb)</t>
  </si>
  <si>
    <t>Κωδικός #3* (Χρήση Υπηρεσίας)</t>
  </si>
  <si>
    <t>Μηνιαίο κόστος μονάδας #3 (Πάγια Χρήση Υπηρεσίας)</t>
  </si>
  <si>
    <t>ΣΥΣΤΗΜΑΤΑ ΔΙΑΧΕΙΡΙΣΗΣ ΒΑΣΕΩΝ ΔΕΔΟΜΕΝΩΝ - SQL Server-as-a-Service</t>
  </si>
  <si>
    <t>ΣΥΣΤΗΜΑΤΑ ΔΙΑΧΕΙΡΙΣΗΣ ΒΑΣΕΩΝ ΔΕΔΟΜΕΝΩΝ ΑΝΟΙΧΤΟΥ ΚΩΔΙΚΑ - MariaDB / PostgreSQL / MySQL</t>
  </si>
  <si>
    <t>ΥΠΗΡΕΣΙΑ ΕΝΣΩΜΑΤΩΜΕΝΗΣ ΜΝΗΜΗΣ ΤΥΠΟΥ REDIS CACHE</t>
  </si>
  <si>
    <t>ΣΥΣΤΗΜΑΤΑ ΔΙΑΧΕΙΡΙΣΗΣ ΒΑΣΕΩΝ ΔΕΔΟΜΕΝΩΝ - RDBMS VMs</t>
  </si>
  <si>
    <t>ΦΙΛΟΞΕΝΙΑ WEB - (WebHosting Services)</t>
  </si>
  <si>
    <t>ΥΠΗΡΕΣΙΕΣ ΑΣΦΑΛΕΙΑΣ - ΤΑΥΤΟΤΗΤΑΣ - ΑΥΘΕΝΤΙΚΟΠΟΙΗΣΗΣ - ΠΙΣΤΟΠΟΙΗΣΗΣ - LDAP/Access (Προσανατολισμένες σε Χρήστες)</t>
  </si>
  <si>
    <t>ΥΠΗΡΕΣΙΕΣ ΑΣΦΑΛΕΙΑΣ - ΤΑΥΤΟΤΗΤΑΣ - ΑΥΘΕΝΤΙΚΟΠΟΙΗΣΗΣ - ΠΙΣΤΟΠΟΙΗΣΗΣ - LDAP/Access (Προσανατολισμένες σε Εφαρμογές/Συστήματα)</t>
  </si>
  <si>
    <t>ΥΠΗΡΕΣΙΕΣ ΑΣΦΑΛΕΙΑΣ - Προστασία από κακόβουλο λογισμικό (Antivirus/AV)</t>
  </si>
  <si>
    <t>ΥΠΗΡΕΣΙΕΣ ΟΛΟΚΛΗΡΩΣΗΣ/ΕΝΣΩΜΑΤΩΣΗΣ - Integration Services - Διαχείριση API</t>
  </si>
  <si>
    <t>ΥΠΗΡΕΣΙΕΣ ΟΛΟΚΛΗΡΩΣΗΣ/ΕΝΣΩΜΑΤΩΣΗΣ - Διαχείριση Συμβάντων/Ενεργειών</t>
  </si>
  <si>
    <t>ΥΠΗΡΕΣΙΕΣ ΑΝΑΛΥΣΗΣ ΔΕΔΟΜΕΝΩΝ ΜΕΓΑΛΗΣ ΚΛΙΜΑΚΑΣ</t>
  </si>
  <si>
    <t>ΧΡΗΣΗ ΑΠΟΚΛΕΙΣΤΙΚΩΝ ΦΥΣΙΚΩΝ ΥΠΟΛΟΓΙΣΤΙΚΩΝ ΠΟΡΩΝ - Dedicated Physical Hosts (Compute Resources)</t>
  </si>
  <si>
    <t>Κωδικός #2* (SQL Lic)</t>
  </si>
  <si>
    <t>Κωδικός #1* (vCore)</t>
  </si>
  <si>
    <t>Μηνιαίο κόστος μονάδας #1 (vCore SQL Instance)</t>
  </si>
  <si>
    <t>Μηνιαίο κόστος μονάδας #2 (SQL license/vCore)</t>
  </si>
  <si>
    <t>Κωδικός #4* (Backup Storage)</t>
  </si>
  <si>
    <t>Κωδικός #3* (Primary Storage)</t>
  </si>
  <si>
    <t>Μηνιαίο κόστος μονάδας #3 (Primary Storage/Gb)</t>
  </si>
  <si>
    <t>Προσφερόμενες μονάδες αποθ. χώρου (Primary Storage/instance)</t>
  </si>
  <si>
    <t>Προσφερόμενες μονάδες αποθ. χώρου (Backup Storage/instance)</t>
  </si>
  <si>
    <t>Μηνιαίο κόστος μονάδας #4 (Backup Storage/Gb)</t>
  </si>
  <si>
    <t>Κωδικός #2*</t>
  </si>
  <si>
    <t>Κωδικός #2* (storage)</t>
  </si>
  <si>
    <t>Μηνιαίο Κόστος Μονάδας #2 Αποθηκευτικού χώρου
(GB/μήνα)</t>
  </si>
  <si>
    <t>Συνολικό Μηνιαίο Κόστος Υπηρεσιών/Πόρων</t>
  </si>
  <si>
    <t>Ωριαίο Kόστος μονάδας #1</t>
  </si>
  <si>
    <t>Ωριαίο Kόστος μονάδας #2</t>
  </si>
  <si>
    <t>Μηνιαίο κόστος μονάδας #2</t>
  </si>
  <si>
    <t>Κωδικός #2 (VM/Storage)*</t>
  </si>
  <si>
    <t>Κωδικός #1 (VM)*</t>
  </si>
  <si>
    <t>Μηνιαίο κόστος μονάδας #1 (VM)</t>
  </si>
  <si>
    <t>Μηνιαίο κόστος μονάδας #2 (Storage)</t>
  </si>
  <si>
    <t>Ωριαίο Κόστος μονάδας #1</t>
  </si>
  <si>
    <t>Συνολικό Μηνιαίο κόστος Υπηρεσίας</t>
  </si>
  <si>
    <t>Διάρκεια Χρήσης (Μήνας)**</t>
  </si>
  <si>
    <t>** Ως "Μήνας" ορίζονται οι 730 ώρες χρήσης (365x24/12). Σε ειδικές περιπτώσεις που οριζεται δαιφορετικά, περιγράφεται ο τρόπος υπολογισμού.</t>
  </si>
  <si>
    <t>Διάρκεια Χρήσης Υπηρεσίας/Πόρου (Μήνας)**</t>
  </si>
  <si>
    <t>Διάρκεια Χρήσης Υπηρεσίας/Πόρου
(Μήνας)**</t>
  </si>
  <si>
    <t>Διάρκεια Χρήσης Συνολικής Υπηρεσίας/Πόρου (Μήνας)**</t>
  </si>
  <si>
    <t>Διάρκεια Χρήσης Υπηρεσιάς/Πόρου (Μήνας)**</t>
  </si>
  <si>
    <t>Διάρκεια Χρήσης Υπηρεσίας/Πόρου -
(Μήνας)**</t>
  </si>
  <si>
    <t>Διάρκεια Χρήσης μονάδων Υπηρεσίας/Πόρου (Μήνας)**</t>
  </si>
  <si>
    <t>Διάρκεια Χρήσης υπηρεσίας/Πόρου (Μήνας)**</t>
  </si>
  <si>
    <t>Κωδικός #1* (User Forest)</t>
  </si>
  <si>
    <t>Κωδικός #2* (Resource Forest)</t>
  </si>
  <si>
    <t>Μηνιαίο κόστος  Μονάδας #1</t>
  </si>
  <si>
    <t>Μηνιαίο κόστος  Μονάδας #2</t>
  </si>
  <si>
    <t xml:space="preserve">ΥΠΗΡΕΣΙΕΣ ΕΙΚΟΝΙΚΟΥ ΠΕΡΙΒΑΛΛΟΝΤΟΣ ΕΡΓΑΣΙΑΣ </t>
  </si>
  <si>
    <t>ΥΠΗΡΕΣΙΕΣ ΦΙΛΟΞΕΝΙΑΣ WEB</t>
  </si>
  <si>
    <t>ΥΠΗΡΕΣΙΕΣ ΑΣΦΑΛΕΙΑΣ-ΠΙΣΤΟΠΟΙΗΣΗΣ-ΤΑΥΤΟΠΟΙΗΣΗΣ  - [ΧΡΗΣΤΕΣ]</t>
  </si>
  <si>
    <t>ΥΠΗΡΕΣΙΕΣ ΑΣΦΑΛΕΙΑΣ-ΠΙΣΤΟΠΟΙΗΣΗΣ-ΤΑΥΤΟΠΟΙΗΣΗΣ  - [ΕΦΑΡΜΟΓΕΣ]</t>
  </si>
  <si>
    <t>ΥΠΗΡΕΣΙΕΣ ΑΣΦΑΛΕΙΑΣ-ΠΡΟΣΤΑΣΙΑΣ ΚΑΚΟΒΟΥΛΟΥ ΛΟΓΙΣΜΙΚΟΥ  - [ANTIVIRUS]</t>
  </si>
  <si>
    <t>ΥΠΗΡΕΣΙΕΣ ΟΛΟΚΛΗΡΩΣΗΣ - [API MANAGEMENT]</t>
  </si>
  <si>
    <t>ΥΠΗΡΕΣΙΕΣ ΟΛΟΚΛΗΡΩΣΗΣ - [EVENT MANAGEMENT]</t>
  </si>
  <si>
    <t>ΥΠΗΡΕΣΙΕΣ ΑΠΟΚΛΕΙΣΤΙΚΗΣ ΧΡΗΣΗΣ ΦΥΣΙΚΩΝ ΥΠΟΛΟΓΙΣΤΙΚΩΝ ΠΟΡΩΝ</t>
  </si>
  <si>
    <t>ΥΠΗΡΕΣΙΕΣ ΑΝΑΛΥΣΗΣ ΔΕΔΟΜΕΝΩΝ ΚΛΙΜΑΚΑΣ</t>
  </si>
  <si>
    <t>ΥΠΗΡΕΣΙΕΣ ΛΗΨΗΣ ΑΝΤΙΓΡΑΦΩΝ ΑΣΦΑΛΕΙΑΣ  - [BACKUP]</t>
  </si>
  <si>
    <t>ΥΠΗΡΕΣΙΕΣ ΕΠΑΝΑΦΟΡΑΣ - [RECOVERY/RESTORE]</t>
  </si>
  <si>
    <t>ΥΠΗΡΕΣΙΕΣ ΕΙΚΟΝΙΚΩΝ ΜΗΧΑΝΩΝ - [ΠΟΛΛΑΠΛΩΝ ΧΡΗΣΕΩΝ VMs]</t>
  </si>
  <si>
    <t>ΥΠΗΡΕΣΙΕΣ ΕΙΚΟΝΙΚΩΝ ΜΗΧΑΝΩΝ - [ RDBMS-ΠΡΟΣΑΡΜΟΣΜΕΝΑ VMs]</t>
  </si>
  <si>
    <t>ΥΠΗΡΕΣΙΕΣ ΑΠΟΘΗΚΕΥΣΗΣ - [DISKS STORAGE]</t>
  </si>
  <si>
    <t>ΥΠΗΡΕΣΙΕΣ ΑΠΟΘΗΚΕΥΣΗΣ - [BLOB STORAGE]</t>
  </si>
  <si>
    <t>ΥΠΗΡΕΣΙΕΣ ΑΠΟΘΗΚΕΥΣΗΣ - [TABLE STORAGE]</t>
  </si>
  <si>
    <t>ΥΠΗΡΕΣΙΕΣ ΔΙΚΤΥΟΥ - [IP / BANDWIDTH / VPN]</t>
  </si>
  <si>
    <t>ΥΠΗΡΕΣΙΕΣ ΔΙΚΤΥΟΥ - [DNS / DDOS]</t>
  </si>
  <si>
    <t>ΥΠΗΡΕΣΙΕΣ ΔΙΚΤΥΟΥ - [FIREWALL / APP GATEWAY]</t>
  </si>
  <si>
    <t>ΥΠΗΡΕΣΙΕΣ ΔΙΚΤΥΟΥ - [LOAD BALANCER]</t>
  </si>
  <si>
    <t>ΥΠΗΡΕΣΙΕΣ RDBMS - [SQL SERVER]</t>
  </si>
  <si>
    <t>ΥΠΗΡΕΣΙΕΣ RDBMS ΑΝΟΙΚΤΟΥ ΚΩΔΙΚΑ - [MariaDB/PostgreSQL/MySQL]</t>
  </si>
  <si>
    <t>ΥΠΗΡΕΣΙΕΣ ΕΝΣΩΜΑΤΩΜΕΝΗΣ ΜΝΗΜΗΣ - CACHE [REDIS]</t>
  </si>
  <si>
    <t>Μηνιαίο Κόστος Μονάδας #1</t>
  </si>
  <si>
    <t>Μηνιαίο Κόστος Μονάδας #2</t>
  </si>
  <si>
    <t>Ωριαίο Κόστος Μονάδας #1</t>
  </si>
  <si>
    <t>Ωριαίο Κόστος Μονάδας #2</t>
  </si>
  <si>
    <t>Συνολικό Μηνιαίο Κόστος Μονάδας Υπηρεσιών/Πόρων</t>
  </si>
  <si>
    <t>Μονάδες Επεξεργασίας/ώρα/VM</t>
  </si>
  <si>
    <t>Προσφερόμενος αριθμός Υπηρεσίας/Πόρου (VMs)</t>
  </si>
  <si>
    <t>Συνολικό Μηνιαίο  Κόστος Προσφερόμενων Υπηρεσιών/Πόρων</t>
  </si>
  <si>
    <t>Διάρκεια Χρήσης Υπηρεσίας (Μήνας)**</t>
  </si>
  <si>
    <t>Μηνιαίο Κόστος Μονάδας #1 (Λήψη backup /προστατευόμενη μονάδα)</t>
  </si>
  <si>
    <t>Μηνιαίο Κόστος Μονάδας #2 (Backed-up Storage/GB)</t>
  </si>
  <si>
    <t>Συνολικό Μηνιαίο κόστος Μονάδας Υπηρεσίας/Πόρου</t>
  </si>
  <si>
    <t>Συνολικό Μηνιαίο εκτιμώμενο κόστος προσφερόμενης υπηρεσίας</t>
  </si>
  <si>
    <t>Συνολικό εκτιμώμενο κόστος Προσφερόμενης Υπηρεσίας***</t>
  </si>
  <si>
    <t>Εκτιμώμενος μηνιαίος  αποθηκευτικός χώρος δεδομένων backup/πόρο (GB)***</t>
  </si>
  <si>
    <t>*** Ο εκτιμώμενος αποθηκευτικός χώρος που απαιτείεται για τα backup των προστατευόμενων πόρων είναι ενδεικτικός και δεν μπορεί να υπολογιστεί με ακρίβεια. Η εκτίμηση γίνεται με την προυπόθεση 1 έτους διακράτησης δεδομένων και εφόσον προκύπτει ανά σύστημα επιπλέον απαίτηση (κόστος) αποθηκευτικού χώρου θα γίνεται απολογιστικά με βάση τον τρέχοντα κατάλογο τιμών του Παρόχου Νέφους</t>
  </si>
  <si>
    <r>
      <t>Προσαρμοσμένες Εικονικές Μηχανές για αποκλειστική φιλοξενία DBMS -</t>
    </r>
    <r>
      <rPr>
        <sz val="11"/>
        <rFont val="Calibri"/>
        <family val="2"/>
        <charset val="161"/>
        <scheme val="minor"/>
      </rPr>
      <t xml:space="preserve"> </t>
    </r>
    <r>
      <rPr>
        <b/>
        <sz val="11"/>
        <rFont val="Calibri"/>
        <family val="2"/>
        <charset val="161"/>
        <scheme val="minor"/>
      </rPr>
      <t xml:space="preserve">Linux O.S.
</t>
    </r>
    <r>
      <rPr>
        <sz val="11"/>
        <rFont val="Calibri"/>
        <family val="2"/>
        <charset val="161"/>
        <scheme val="minor"/>
      </rPr>
      <t>- VMs βελτιστοποιημένα για χρήση core-based license RDBMS (κάθε VM αδειοδοτείται για (α) το O.S. και (β) το RDBMS με βάση τα vCPUs που αναγράφονται στις αντίστοιχες στήλες
- Το VM O.S. δύναται να είναι Linux ή Windows (το κόστος του O.S. δεν περιλαμβάνεται στον πίνακα)
- Επιπλέον σταθερός αποθηκευτικός χώρος/VM δύναται να διατεθεί με ξεχωριστή χρέωση (εκτός του temp storage/VM το οποίο περιλαμβάνεται σε κάθε VM και αποτυπώνεται στην αντίστοιχη στήλη του πίνακα)</t>
    </r>
  </si>
  <si>
    <t>ΑΠΟΘΗΚΕΥΤΙΚΟΣ ΧΩΡΟΣ - ΔΟΜΗΜΕΝΑ/ΑΔΟΜΗΤΑ ΔΕΔΟΜΕΝΑ ΜΕΓΑΛΗΣ ΚΛΙΜΑΚΩΣΗΣ - BINARY LARGE OBLJECT</t>
  </si>
  <si>
    <r>
      <t xml:space="preserve">Αποθηκευτικός Χώρος μεγάλης κλιμάκωσης δομημένων/αδόμητων δεδομένων
(Binary Large Objects - Blob)
</t>
    </r>
    <r>
      <rPr>
        <sz val="11"/>
        <color theme="1"/>
        <rFont val="Calibri"/>
        <family val="2"/>
        <charset val="161"/>
        <scheme val="minor"/>
      </rPr>
      <t>- Κλιμάκωση με βάση:
(Α) την απόδοση,
(Β) την διαθεσιμότητα/εφεδρεία
- Τύποι storage operations: Write/Read/List&amp;Create/Other</t>
    </r>
  </si>
  <si>
    <t>Χαμηλής/Αρχειακής Πρόσβασης</t>
  </si>
  <si>
    <t>Περιοχής (Gεο)</t>
  </si>
  <si>
    <t>Περιοχής(Gεο)</t>
  </si>
  <si>
    <t>Κωδικός #1 (Storage)*</t>
  </si>
  <si>
    <t>Κωδικός #2 (Operations)*</t>
  </si>
  <si>
    <t>Μηνιαίο κόστος κωδικού#2 (Storage Οps)
(10Κ ops)</t>
  </si>
  <si>
    <t>Προσφερόμενη Χωρητικότητα (Storage) - (Gb)</t>
  </si>
  <si>
    <r>
      <t>Αποθηκευτικός Χώρος Υψηλής Κλιμάκωσης δεδομένων
(NoSQL, key-value, no schema)
-</t>
    </r>
    <r>
      <rPr>
        <sz val="11"/>
        <color theme="1"/>
        <rFont val="Calibri"/>
        <family val="2"/>
        <charset val="161"/>
        <scheme val="minor"/>
      </rPr>
      <t xml:space="preserve"> Κλιμάκωση με βάση:
(Α) τη διαθεσιμότητα/εφεδρεία
- Τύποι storage operations: Delete/Read/List/Scan/Write/Batch/Other</t>
    </r>
  </si>
  <si>
    <t>Περιοχής (Geo)</t>
  </si>
  <si>
    <t>Ωριαίο κόστος μονάδας #1</t>
  </si>
  <si>
    <r>
      <t xml:space="preserve">DDoS protection
</t>
    </r>
    <r>
      <rPr>
        <sz val="11"/>
        <rFont val="Calibri"/>
        <family val="2"/>
        <charset val="161"/>
        <scheme val="minor"/>
      </rPr>
      <t>- Βασικό πακέτο προστατευόμενων πόρων (public IPs) χωρίς χρέωση, τουλάχιστον 100</t>
    </r>
  </si>
  <si>
    <t>Α) DNS private/public Ζώνες (Μνάδα Μέτρησης=1 Ζώνη, Βασικό πακέτο=25 ζώνες) 
Β) DNS Ερωτήματα (Μονάδα Μέτρησης=1M queries, Βασικό πακέτο=1B queries)</t>
  </si>
  <si>
    <t>Προστατευόμενοι Πόροι/Public IPs (Βασικό πακέτο=100 πόροι)</t>
  </si>
  <si>
    <t>Ωριαίο κόστος μονάδας #1 (Βασικό Πακέτο Υπηρεσίας)</t>
  </si>
  <si>
    <t>Ωριαίο κόστος μονάδας #2 (Τιμή μονάδας πλέον του  βασικού πακέτου)</t>
  </si>
  <si>
    <r>
      <t xml:space="preserve">Application Gateway (L7)
</t>
    </r>
    <r>
      <rPr>
        <sz val="11"/>
        <rFont val="Calibri"/>
        <family val="2"/>
        <charset val="161"/>
        <scheme val="minor"/>
      </rPr>
      <t>1 μονάδα υπηρεσίας ορίζεται ως: 1 υπολογιστική μονάδα App GW, ή 2.5K σταθερές συνδέσεις, ή 2.2 Mbps throughput
- Δυνατότητα για επέκταση (αυτόματα ή κατά απαίτηση)
- Δυνατότητα για εφεδρεία Ζώνης και Υψηλής Διαθεσιμότητας</t>
    </r>
  </si>
  <si>
    <t>Α) 1 GB εξερχόμενων δεδομένων/μήνα
Β) 1 υπολογιστική μονάδα</t>
  </si>
  <si>
    <t>Προσφερόμενος Όγκος επεξεργαζόμενων Δεδομένων #2 - (GB)</t>
  </si>
  <si>
    <t>Ωριαίο κόστος μονάδας #1 (Λογική Μονάδα FW)</t>
  </si>
  <si>
    <t>Ωριαίο κόστος μονάδας #3 (Πάγια Χρήση Υπηρεσίας)</t>
  </si>
  <si>
    <t xml:space="preserve">Α) Κανόνες Δρομολόγησης
Β) Όγκος δρομολογούμενων δεδομένων </t>
  </si>
  <si>
    <t>Α) Κανόνες Δρομολόγησης
Β) Όγκος δρομολογούμενων δεδομένων</t>
  </si>
  <si>
    <t>Προσφερόμενος Όγκος Δρομολογούμενων Δεδομένων - (GB)</t>
  </si>
  <si>
    <t>Ωριαίο Κόστος Μονάδας #2 (Κανόνες δρομολόγησης - Βασικό πακέτο Υπηρεσιάς)</t>
  </si>
  <si>
    <t>Ωριαίο Κόστος Μονάδας #3 (Κανόνες δρομολόγησης - Τιμή μονάδας πλέον βασικού πακέτου)</t>
  </si>
  <si>
    <r>
      <t xml:space="preserve">Προφίλ Τυπικής/Αυξημένης Χρήσης (Β)
</t>
    </r>
    <r>
      <rPr>
        <sz val="11"/>
        <color theme="1"/>
        <rFont val="Calibri"/>
        <family val="2"/>
        <charset val="161"/>
        <scheme val="minor"/>
      </rPr>
      <t>- Βασικό πακέτο υπηρεσίας = 5 κανόνες εξερχόμενης δρομολόγησης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Επέκτασιμό Backend Pool για τουλάχιστον 100 instances
- Ενισχυμένα endpoints
- Ενισχυμένο HA  &amp; SLA 
- Ενισχυμένη Ασφάλεια
- Επιπλέον Διαγνωστικά Εργαλεία</t>
    </r>
  </si>
  <si>
    <t>Master Nodes (σταθερό πλήθος: 3)</t>
  </si>
  <si>
    <t>Worker Nodes (πλήθος: 3-100)</t>
  </si>
  <si>
    <r>
      <rPr>
        <b/>
        <sz val="11"/>
        <color theme="1"/>
        <rFont val="Calibri"/>
        <family val="2"/>
        <charset val="161"/>
        <scheme val="minor"/>
      </rPr>
      <t>Προσωπική Χρήση Υπηρεσίας- 1 χρήστης/VM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Χαρακτηριστικά προσφερόμενης υπηρεσίας / Προυποθέσεις:
- 1 χρήστης ανά VM
- Σταθερό dedicated VM profile για κάθε χρήστη</t>
    </r>
    <r>
      <rPr>
        <sz val="11"/>
        <color theme="1"/>
        <rFont val="Calibri"/>
        <family val="2"/>
        <charset val="161"/>
        <scheme val="minor"/>
      </rPr>
      <t xml:space="preserve">
- Ως "Μηνιαία" περίοδος χρήσης υπηρεσίας/χρήστη ορίζονται οι 200 ώρες/ημερολογιακό μήνα - (25 ημέρες x 8 ώρες)</t>
    </r>
  </si>
  <si>
    <t>** Ως "Μήνας" ορίζονται οι 730 ώρες χρήσης (365x24/12). Σε ειδικές περιπτώσεις που οριζεται δαιφορετικά, περιγράφεται ο ειδικός τρόπος υπολογισμού.</t>
  </si>
  <si>
    <r>
      <rPr>
        <b/>
        <sz val="11"/>
        <color theme="1"/>
        <rFont val="Calibri"/>
        <family val="2"/>
        <charset val="161"/>
        <scheme val="minor"/>
      </rPr>
      <t>Κοινόχρηστη Χρήση Υπηρεσίας- Πολλαπλοί χρήστες/VM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Χαρακτηριστικά προσφερόμενης υπηρεσίας / Προυποθέσεις:
- 4 χρήστες ανά 1 vCPU
- Εκτιμώμενη ταυτόχρονη χρήση: 90% peak / 10% off-peak
- Σταθερό pooled VM profile για όλους τους χρήστες 
- Δεξαμενή κοινόχρηστων πόρων από VMs για όλους τους χρήστες</t>
    </r>
    <r>
      <rPr>
        <sz val="11"/>
        <color theme="1"/>
        <rFont val="Calibri"/>
        <family val="2"/>
        <charset val="161"/>
        <scheme val="minor"/>
      </rPr>
      <t xml:space="preserve">
- Ως "Μηνιαία" περίοδος χρήσης υπηρεσίας/χρήστη ορίζονται οι 200 ώρες/ημερολογιακό μήνα - (25 ημέρες x 8 ώρες)</t>
    </r>
  </si>
  <si>
    <r>
      <t>Ανεξάρτητη Χρήση Προσφερόμενων Πόρων σε επίπεδο SQL Server instance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Πολιτική Διακράτησης (Retention): ΌΧΙ -&gt; Να υπάρχει προαιρετικά η δυνατότητα ενεργοποίησης με βάση δεδομένο σενάριο (π.χ. 1 week + 1 month + 1 year). Το κόστος του retention δεν υπολογίζεται στον πίνακα.</t>
    </r>
  </si>
  <si>
    <r>
      <rPr>
        <b/>
        <sz val="11"/>
        <color theme="1"/>
        <rFont val="Calibri"/>
        <family val="2"/>
        <charset val="161"/>
        <scheme val="minor"/>
      </rPr>
      <t>SQL Server Instance - Προφίλ Τυπικής χρήσης (Α)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των 32 Gb
- Προσφερόμενο Backup: ΝΑΙ</t>
    </r>
    <r>
      <rPr>
        <sz val="11"/>
        <color theme="1"/>
        <rFont val="Calibri"/>
        <family val="2"/>
        <charset val="161"/>
        <scheme val="minor"/>
      </rPr>
      <t xml:space="preserve"> (100% αποθ. χώρου, σε κλιμακούμενες μονάδες του 1 Gb)</t>
    </r>
  </si>
  <si>
    <r>
      <rPr>
        <b/>
        <sz val="11"/>
        <color theme="1"/>
        <rFont val="Calibri"/>
        <family val="2"/>
        <charset val="161"/>
        <scheme val="minor"/>
      </rPr>
      <t xml:space="preserve">SQL Server Instance - Προφίλ Αυξημένης χρήσης  (Β)
[ως προς RAM/CPU/Storage]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των 32 Gb
- Προσφερόμενο Backup: ΝΑΙ (100% αποθ. χώρου, σε κλιμακούμενες μονάδες του 1 Gb)</t>
    </r>
  </si>
  <si>
    <r>
      <rPr>
        <b/>
        <sz val="11"/>
        <rFont val="Calibri"/>
        <family val="2"/>
        <charset val="161"/>
        <scheme val="minor"/>
      </rPr>
      <t>SQL Server Instance - Προφίλ Τυπικής χρήσης (Α)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του 1 Gb
- Προσφερόμενο Backup: ΝΑΙ (100% αποθ. χώρου, σε κλιμακούμενες μονάδες του 1 Gb)</t>
    </r>
  </si>
  <si>
    <r>
      <rPr>
        <b/>
        <sz val="11"/>
        <rFont val="Calibri"/>
        <family val="2"/>
        <charset val="161"/>
        <scheme val="minor"/>
      </rPr>
      <t>SQL Server Instance - Προφίλ Αυξημένης χρήσης (Β)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charset val="161"/>
        <scheme val="minor"/>
      </rPr>
      <t>[αυξημένη CPU ισχύς]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του 1 Gb
- Προσφερόμενο Backup: ΝΑΙ (100% αποθ. χώρου, σε κλιμακούμενες μονάδες του 1 Gb)</t>
    </r>
  </si>
  <si>
    <r>
      <rPr>
        <b/>
        <sz val="11"/>
        <rFont val="Calibri"/>
        <family val="2"/>
        <charset val="161"/>
        <scheme val="minor"/>
      </rPr>
      <t xml:space="preserve">SQL Server Instance - Προφίλ Αυξημένης χρήσης (Γ)
[αυξημένο I/O]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του 1 Gb
- Προσφερόμενο Backup: ΝΑΙ (100% αποθ. χώρου, σε κλιμακούμενες μονάδες του 1 Gb)</t>
    </r>
  </si>
  <si>
    <r>
      <rPr>
        <b/>
        <sz val="11"/>
        <rFont val="Calibri"/>
        <family val="2"/>
        <charset val="161"/>
        <scheme val="minor"/>
      </rPr>
      <t>SQL Server Instance - Προφίλ αυξημένης χρήσης (Δ)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charset val="161"/>
        <scheme val="minor"/>
      </rPr>
      <t>[αυξημένη RAM]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του 1 Gb
- Προσφερόμενο Backup: ΝΑΙ (100% αποθ. χώρου, σε κλιμακούμενες μονάδες του 1 Gb)</t>
    </r>
  </si>
  <si>
    <r>
      <t xml:space="preserve">Ανεξάρτητη Χρήση Προσφερόμενων Πόρων σε επίπεδο SQL Server Database
</t>
    </r>
    <r>
      <rPr>
        <sz val="11"/>
        <rFont val="Calibri"/>
        <family val="2"/>
        <charset val="161"/>
        <scheme val="minor"/>
      </rPr>
      <t>- Πολιτική Διακράτησης (Retention): ΌΧΙ -&gt; Να υπάρχει προαιρετικά η δυνατότητα ενεργοποίησης με βάση δεδομένο σενάριο (π.χ. 1 week + 1 month + 1 year). Το κόστος του retention δεν υπολογίζεται στον πίνακα
- Αποθηκευτικός χώρος σε κλιμακούμενες μονάδες του 1 GB (min=5 GBs, max=4 TBs)</t>
    </r>
  </si>
  <si>
    <t>Ωριαίο κόστος μονάδας #1 (vCore SQL Instance)</t>
  </si>
  <si>
    <t>Ωριαίο κόστος μονάδας #2 (SQL license/vCore)</t>
  </si>
  <si>
    <t>vCPU / RDBMS instance</t>
  </si>
  <si>
    <t>RAM / RDBMS instance</t>
  </si>
  <si>
    <t>Προσφερόμενος Αποθηκευτικός Χώρος - (GB)</t>
  </si>
  <si>
    <t>Ωριαίο Κόστος Μονάδας #1 (RDBMS Instance vCore)</t>
  </si>
  <si>
    <t>Μηνιαίο Κόστος Μονάδας #1 (RDBMS Instance vCore)</t>
  </si>
  <si>
    <r>
      <t xml:space="preserve">Προφίλ Τυπικής χρήσης (A)
</t>
    </r>
    <r>
      <rPr>
        <sz val="11"/>
        <color rgb="FF000000"/>
        <rFont val="Calibri"/>
        <family val="2"/>
        <charset val="161"/>
        <scheme val="minor"/>
      </rPr>
      <t>Προσφερόμενα χαρακτηριστικά Υπηρεσίας:</t>
    </r>
    <r>
      <rPr>
        <b/>
        <sz val="11"/>
        <color rgb="FF000000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Single Node</t>
    </r>
    <r>
      <rPr>
        <b/>
        <sz val="11"/>
        <color rgb="FF000000"/>
        <rFont val="Calibri"/>
        <family val="2"/>
        <charset val="161"/>
        <scheme val="minor"/>
      </rPr>
      <t xml:space="preserve">
</t>
    </r>
    <r>
      <rPr>
        <sz val="11"/>
        <color rgb="FF000000"/>
        <rFont val="Calibri"/>
        <family val="2"/>
        <charset val="161"/>
        <scheme val="minor"/>
      </rPr>
      <t>- Κλιμάκωση προσφερόμενων προφίλ με βάση:
(Α) Cache,
(Β) Απόδοσης διαμεταγωγής, 
(Γ) αριθμού client συνδέσεων</t>
    </r>
  </si>
  <si>
    <r>
      <t xml:space="preserve">Προφίλ Αυξημένης Χρήσης (B)
</t>
    </r>
    <r>
      <rPr>
        <sz val="11"/>
        <rFont val="Calibri"/>
        <family val="2"/>
        <charset val="161"/>
        <scheme val="minor"/>
      </rPr>
      <t>Προσφερόμενα χαρακτηριστικά Υπηρεσίας:
- 2 nodes (Primary/Secondary)</t>
    </r>
    <r>
      <rPr>
        <b/>
        <sz val="11"/>
        <color rgb="FF000000"/>
        <rFont val="Calibri"/>
        <family val="2"/>
        <charset val="161"/>
        <scheme val="minor"/>
      </rPr>
      <t xml:space="preserve">
</t>
    </r>
    <r>
      <rPr>
        <sz val="11"/>
        <color rgb="FF000000"/>
        <rFont val="Calibri"/>
        <family val="2"/>
        <charset val="161"/>
        <scheme val="minor"/>
      </rPr>
      <t>- Κλιμάκωση προσφερόμενων προφίλ με βάση:
(Α) Cache,
(Β) Απόδοσης διαμεταγωγής,
(Γ) αριθμού client συνδέσεων</t>
    </r>
  </si>
  <si>
    <r>
      <t xml:space="preserve">Προφίλ Υψηλών απαιτήσεων (Γ)
</t>
    </r>
    <r>
      <rPr>
        <sz val="11"/>
        <rFont val="Calibri"/>
        <family val="2"/>
        <charset val="161"/>
        <scheme val="minor"/>
      </rPr>
      <t>Προσφερόμενα χαρακτηριστικά Υπηρεσίας:
- Κλιμάκωση προσφερόμενων προφίλ με βάση:
(Α) Cache,
(Β) Απόδοσης διαμεταγωγής,
(Γ) αριθμού client συνδέσεων
- Redis Cluster
- Σταθερή Αποθήκευση  Δεδομένων
- Αυξημένα στοιχεία ασφάλειας
- Πολλαπλά replicas ανά Redis instance</t>
    </r>
  </si>
  <si>
    <t>SLA Διαθεσιμότητα</t>
  </si>
  <si>
    <t>Ωριαίο Κόστος μονάδας Υπηρεσίας/Πόρου</t>
  </si>
  <si>
    <t>Υπηρεσίες Ταυτοποίησης/Πρόσβασης Χρηστών</t>
  </si>
  <si>
    <r>
      <t xml:space="preserve">Προφίλ Αυξημένης χρήσης (A)
</t>
    </r>
    <r>
      <rPr>
        <sz val="11"/>
        <rFont val="Calibri"/>
        <family val="2"/>
        <scheme val="minor"/>
      </rPr>
      <t xml:space="preserve">Μονάδα Μέτρησης: Αριθμός Μοναδικών Χρηστών
</t>
    </r>
    <r>
      <rPr>
        <i/>
        <sz val="11"/>
        <rFont val="Calibri"/>
        <family val="2"/>
        <scheme val="minor"/>
      </rPr>
      <t>- Απεριόριστος αριθμός αντικειμένων καταλόγου</t>
    </r>
    <r>
      <rPr>
        <b/>
        <i/>
        <sz val="11"/>
        <rFont val="Calibri"/>
        <family val="2"/>
        <scheme val="minor"/>
      </rPr>
      <t xml:space="preserve">
</t>
    </r>
    <r>
      <rPr>
        <i/>
        <sz val="11"/>
        <rFont val="Calibri"/>
        <family val="2"/>
        <scheme val="minor"/>
      </rPr>
      <t>- Πρόσβαση υπό προυποθέσεις (Conditional Access)</t>
    </r>
  </si>
  <si>
    <r>
      <rPr>
        <b/>
        <sz val="11"/>
        <rFont val="Calibri"/>
        <family val="2"/>
        <scheme val="minor"/>
      </rPr>
      <t xml:space="preserve">Προφίλ Υψηλών Απαιτήσεων (B)
</t>
    </r>
    <r>
      <rPr>
        <sz val="11"/>
        <rFont val="Calibri"/>
        <family val="2"/>
        <scheme val="minor"/>
      </rPr>
      <t>Μονάδα Μέτρησης: Αριθμός Μοναδικών Χρηστών
- Απεριόριστος αριθμός αντικειμένων καταλόγου
- Πολιτικές Πρόσβασης υπο-προυποθέσεις (Conditional Access)
- Προστασία Ταυτότητας Χρήστη
- Διαχείριση κύκλου ζωής Ταυτότητας Χρήστη</t>
    </r>
  </si>
  <si>
    <r>
      <t xml:space="preserve">Χρήση πολύ-παραγοντικής πιστοποίησης μέσω SMS/κλήσης - (Multifactor Authentication) - 
</t>
    </r>
    <r>
      <rPr>
        <sz val="11"/>
        <color theme="1"/>
        <rFont val="Calibri"/>
        <family val="2"/>
        <charset val="161"/>
        <scheme val="minor"/>
      </rPr>
      <t>Μονάδα Μέτρησης: Αριθμός μοναδικών προσπαθειών σύνδεσης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Προαιρετική Υπηρεσία (δυνατότητα να συνδυαστεί με τα Προφίλ Α, Β παραπάνω)</t>
    </r>
  </si>
  <si>
    <r>
      <t xml:space="preserve">Προφίλ Αυξημένης Χρήσης (B)
</t>
    </r>
    <r>
      <rPr>
        <sz val="11"/>
        <color theme="1"/>
        <rFont val="Calibri"/>
        <family val="2"/>
        <charset val="161"/>
        <scheme val="minor"/>
      </rPr>
      <t xml:space="preserve">Μονάδα Μέτρησης: Αριθμός ταυτοποιήσεων μοναδικών χρηστών/μήνα
</t>
    </r>
    <r>
      <rPr>
        <sz val="11"/>
        <rFont val="Calibri"/>
        <family val="2"/>
        <charset val="161"/>
        <scheme val="minor"/>
      </rPr>
      <t>- Προσφερόμενο αρχικό πακέτο ενσωματωμένων πιστοποιήσεων μοναδικών χρηστών/μήνα, τουλάχιστον 50.000)
- Πολιτικές Πρόσβασης υπο-προυποθέσεις (Risk-based Conditional Access)
- Προστασία Ταυτότητας Οντότητας</t>
    </r>
  </si>
  <si>
    <r>
      <t xml:space="preserve">Προφίλ Τυπικής Χρήσης (Α)
</t>
    </r>
    <r>
      <rPr>
        <sz val="11"/>
        <color theme="1"/>
        <rFont val="Calibri"/>
        <family val="2"/>
        <charset val="161"/>
        <scheme val="minor"/>
      </rPr>
      <t>Μονάδα Μέτρησης: Αριθμός ταυτοποιήσεων μοναδικών χρηστών/μήνα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Προσφερόμενο αρχικό πακέτο ενσωματωμένων πιστοποιήσεων μοναδικών χρηστών/μήνα, τουλάχιστον 50.000)</t>
    </r>
  </si>
  <si>
    <r>
      <t xml:space="preserve">Υπηρεσίες κεντρικής Πρόσβασης/Αυθεντικοποίησης Εφαρμογών/Συστημάτων (LDAP for Apps/Systems)
</t>
    </r>
    <r>
      <rPr>
        <sz val="11"/>
        <color theme="1"/>
        <rFont val="Calibri"/>
        <family val="2"/>
        <charset val="161"/>
        <scheme val="minor"/>
      </rPr>
      <t>- Κλιμάκωση προφίλ χρήσης υπηρεσίας με βάση τουλάχιστον τα εξής:
(Α) αριθμό ταυτοποιήσεων
(Β) αριθμό αντικειμένων
(Γ) διασφάλιση δεδομένων (backup)</t>
    </r>
  </si>
  <si>
    <r>
      <rPr>
        <b/>
        <sz val="11"/>
        <color theme="1"/>
        <rFont val="Calibri"/>
        <family val="2"/>
        <charset val="161"/>
        <scheme val="minor"/>
      </rPr>
      <t>Προφίλ Αυξημένης Χρήσης (Β) - [1 x User] ή/και [1 x Resource] LDAP Forests/Realms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Εκτιμώμενος αριθμός ταυτοποιήσεων/ώρα: 10.000
- Εκτιμώμενος αριθμός LDAP αντικειμένων: 100.000
- Περιλαμβάνεται 1 backup/2 ημέρες
- Περιλαμβάνονται μέχρι 5 resource LDAP trusts</t>
    </r>
  </si>
  <si>
    <r>
      <rPr>
        <b/>
        <sz val="11"/>
        <color theme="1"/>
        <rFont val="Calibri"/>
        <family val="2"/>
        <charset val="161"/>
        <scheme val="minor"/>
      </rPr>
      <t xml:space="preserve">Προφίλ Τυπικής Χρήσης (Α) - [1 x User LDAP Forest/Realm]
</t>
    </r>
    <r>
      <rPr>
        <sz val="11"/>
        <color theme="1"/>
        <rFont val="Calibri"/>
        <family val="2"/>
        <charset val="161"/>
        <scheme val="minor"/>
      </rPr>
      <t xml:space="preserve">Χαρακτηριστικά προσφερόμενης Υπηρεσίας/Πόρου:
</t>
    </r>
    <r>
      <rPr>
        <sz val="11"/>
        <rFont val="Calibri"/>
        <family val="2"/>
        <charset val="161"/>
        <scheme val="minor"/>
      </rPr>
      <t>- Εκτιμώμενος αριθμός ταυτοποιήσεων/ώρα: 3.000
- Εκτιμώμενος αριθμός LDAP αντικειμένων: 25.000
- Περιλαμβάνεται 1 backup/5 ημέρες</t>
    </r>
  </si>
  <si>
    <r>
      <rPr>
        <b/>
        <sz val="11"/>
        <color theme="1"/>
        <rFont val="Calibri"/>
        <family val="2"/>
        <charset val="161"/>
        <scheme val="minor"/>
      </rPr>
      <t xml:space="preserve">Προφίλ Υψηλών Απαιτήσεων (Γ) - [1 x User] ή/και [1 x Resource] LDAP Forests/Realms
</t>
    </r>
    <r>
      <rPr>
        <sz val="11"/>
        <color theme="1"/>
        <rFont val="Calibri"/>
        <family val="2"/>
        <charset val="161"/>
        <scheme val="minor"/>
      </rPr>
      <t xml:space="preserve">Χαρακτηριστικά προσφερόμενης Υπηρεσίας/Πόρου:
</t>
    </r>
    <r>
      <rPr>
        <sz val="11"/>
        <color rgb="FFFF0000"/>
        <rFont val="Calibri"/>
        <family val="2"/>
        <charset val="161"/>
        <scheme val="minor"/>
      </rPr>
      <t>-</t>
    </r>
    <r>
      <rPr>
        <sz val="11"/>
        <rFont val="Calibri"/>
        <family val="2"/>
        <charset val="161"/>
        <scheme val="minor"/>
      </rPr>
      <t xml:space="preserve"> Εκτιμώμενος αριθμός ταυτοποιήσεων/ώρα: 70.000
- Εκτιμώμενος αριθμός LDAP αντικειμένων: 500.000
- Περιλαμβάνεται 1 ημερήσιο backup
- Περιλαμβάνονται μέχρι 10 resource LDAP trusts</t>
    </r>
  </si>
  <si>
    <t>Ωριαίο κόστος  Μονάδας #1</t>
  </si>
  <si>
    <t>Ωριαίο κόστος  Μονάδας #2</t>
  </si>
  <si>
    <r>
      <t xml:space="preserve">Anti-Virus Protection, Detection &amp; Response
</t>
    </r>
    <r>
      <rPr>
        <sz val="11"/>
        <rFont val="Calibri"/>
        <family val="2"/>
        <charset val="161"/>
        <scheme val="minor"/>
      </rPr>
      <t>- Προσφερόμενη ελάχιστη περίοδος προστασίας χωρίς χρέωση, τουλάχιστον 1 μήνας</t>
    </r>
  </si>
  <si>
    <r>
      <t xml:space="preserve">API Management
</t>
    </r>
    <r>
      <rPr>
        <sz val="11"/>
        <color theme="1"/>
        <rFont val="Calibri"/>
        <family val="2"/>
        <charset val="161"/>
        <scheme val="minor"/>
      </rPr>
      <t>- Κλιμάκωση προφίλ χρήσης με βαση τουλάχιστον τα εξής:
(Α) μέγεθος cache,
(Β) κλήσεις/sec</t>
    </r>
  </si>
  <si>
    <r>
      <t xml:space="preserve">Προφίλ Περιβάλλοντος Ανάπτυξης (Developer)
</t>
    </r>
    <r>
      <rPr>
        <sz val="11"/>
        <color theme="1"/>
        <rFont val="Calibri"/>
        <family val="2"/>
        <charset val="161"/>
        <scheme val="minor"/>
      </rPr>
      <t>Χαρακτηριστικά προσφερόμενης υπηρεσίας: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Μη παραγωγική χρήση
- 10 MB cache/μανάδα (instance)
- Περίπου 500 κλήσεις/sec/instance</t>
    </r>
  </si>
  <si>
    <r>
      <t xml:space="preserve">Προφίλ Τυπικής Χρήσης (Α)
</t>
    </r>
    <r>
      <rPr>
        <sz val="11"/>
        <rFont val="Calibri"/>
        <family val="2"/>
        <charset val="161"/>
        <scheme val="minor"/>
      </rPr>
      <t>Χαρακτηριστικά προσφερόμενης υπηρεσίας:
- 50 MB cache/μονάδα (instance)
- Περίπου 1.000 κλήσεις/sec/instance</t>
    </r>
    <r>
      <rPr>
        <b/>
        <sz val="11"/>
        <rFont val="Calibri"/>
        <family val="2"/>
        <charset val="161"/>
        <scheme val="minor"/>
      </rPr>
      <t xml:space="preserve"> </t>
    </r>
    <r>
      <rPr>
        <sz val="11"/>
        <rFont val="Calibri"/>
        <family val="2"/>
        <charset val="161"/>
        <scheme val="minor"/>
      </rPr>
      <t>(est.)</t>
    </r>
  </si>
  <si>
    <r>
      <t xml:space="preserve">Προφίλ Αυξημένης Χρήσης (Β)
</t>
    </r>
    <r>
      <rPr>
        <sz val="11"/>
        <rFont val="Calibri"/>
        <family val="2"/>
        <charset val="161"/>
        <scheme val="minor"/>
      </rPr>
      <t>Χαρακτηριστικά προσφερόμενης υπηρεσίας:
- 1 GB cache/μονάδα (instance)
- Περίπου 2.500 κλήσεις/sec/instance (est.)</t>
    </r>
  </si>
  <si>
    <r>
      <t xml:space="preserve">Προφίλ Υψηλών Απαιτήσεων (Γ)
</t>
    </r>
    <r>
      <rPr>
        <sz val="11"/>
        <rFont val="Calibri"/>
        <family val="2"/>
        <charset val="161"/>
        <scheme val="minor"/>
      </rPr>
      <t>Χαρακτηριστικά προσφερόμενης υπηρεσίας:
- 5 GB cache/instance
- 4K requests/sec/instance</t>
    </r>
    <r>
      <rPr>
        <b/>
        <sz val="11"/>
        <rFont val="Calibri"/>
        <family val="2"/>
        <charset val="161"/>
        <scheme val="minor"/>
      </rPr>
      <t xml:space="preserve"> </t>
    </r>
    <r>
      <rPr>
        <sz val="11"/>
        <rFont val="Calibri"/>
        <family val="2"/>
        <charset val="161"/>
        <scheme val="minor"/>
      </rPr>
      <t>(est.)</t>
    </r>
  </si>
  <si>
    <r>
      <t xml:space="preserve">ΦΥΣΙΚΑ ΥΠΟΛΟΓΙΣΤΙΚΑ ΣΥΣΤΗΜΑΤΑ ΑΠΟΚΛΕΙΣΤΙΚΗΣ ΧΡΗΣΗΣ
- </t>
    </r>
    <r>
      <rPr>
        <sz val="11"/>
        <color theme="1"/>
        <rFont val="Calibri"/>
        <family val="2"/>
        <charset val="161"/>
        <scheme val="minor"/>
      </rPr>
      <t>Μ</t>
    </r>
    <r>
      <rPr>
        <sz val="11"/>
        <rFont val="Calibri"/>
        <family val="2"/>
        <charset val="161"/>
        <scheme val="minor"/>
      </rPr>
      <t>ε βάση το προφίλ του κάθε φυσικού υπολογιστικού συστήματος θα φιλοξενούνται αντίστοιχα VMs (σύμφωνα με τον τύπο και το μέγεθός τους). Η χρήση των προσφερόμενων φυσικών υπολογιστικών συστημάτων θα είναι αποκλειστική και θα αφορά μόνο σε φορτία εργασίας της Αναθέτουσας αρχής και όχι άλλων χρηστών του Παρόχου Νέφους.</t>
    </r>
    <r>
      <rPr>
        <b/>
        <sz val="1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Η αδεοδότηση των φιλοξενούμενων VMs δεν περιλαμβάνεται στα προσφερόμενα φυσικά υπολογστικά συστήματα</t>
    </r>
  </si>
  <si>
    <r>
      <t xml:space="preserve">ΦΥΣΙΚΑ ΥΠΟΛΟΓΙΣΤΙΚΑ ΣΥΣΤΗΜΑΤΑ ΑΠΟΚΛΕΙΣΤΙΚΗΣ ΧΡΗΣΗΣ- ΤΕΧΝΟΛΟΓΙΑΣ VMWARE
</t>
    </r>
    <r>
      <rPr>
        <sz val="11"/>
        <rFont val="Calibri"/>
        <family val="2"/>
        <charset val="161"/>
        <scheme val="minor"/>
      </rPr>
      <t>- Κατ' ελάχιστο 3 προσφερόμενα φυσικά υπολογιστικά συστήματα για υλοποίηση Private Cloud λύσης
- Η αδειοδότηση Vmware να περιλαμβάνεται στα φυσικά υπολογιστικά συστήματα (NSX-T, vSphere, vSAN, HCX advanced)
- Τα φυσικά υπολογιστικά συστήματα υποστηρίζουν τη διασύνδεση με vSAN based storage</t>
    </r>
  </si>
  <si>
    <r>
      <t xml:space="preserve">Cloud / Local Backup (Servers/VMs)
</t>
    </r>
    <r>
      <rPr>
        <sz val="11"/>
        <color rgb="FF000000"/>
        <rFont val="Calibri"/>
        <family val="2"/>
        <charset val="161"/>
        <scheme val="minor"/>
      </rPr>
      <t>Στοιχεία υπολογισμού:
Α) Εκτιμώμενο μέγεθος προστατευόμενων πόρων:
-- Μέχρι 50 GBs: Μικρού μεγέθους (Small)
-- 51 - 500 Gbs: Τυπικού μεγέθους (Standard)
-- 501+ Gbs: Μεγάλου μεγέθους (Large)
Το κόστος μονάδας προστατευόμενου πόρου (κωδικός #1) να υπολογίζεται ανά κλιμακούμενες βαθμίδες των 500 GBs/πόρο.
Β) Ως μονάδα βάσης ορίζεται το τυπικού μεγέθους προφίλ (Μικρό μέγεθος = 0,5 x Μονάδα Βάσης, Μεγάλο μέγεθος = Μονάδα Βάσης + # επιπλέον βαθμίδων των 500 Gbs)
Γ) Πλάνο Backup: Διακράτηση αντιγράφων ως εξής: 7 x daily, 2 x weekly, 1 x monthly, 1 x yearly</t>
    </r>
  </si>
  <si>
    <r>
      <t xml:space="preserve">Cloud Backup (SQL Server on VMs)
</t>
    </r>
    <r>
      <rPr>
        <sz val="11"/>
        <color rgb="FF000000"/>
        <rFont val="Calibri"/>
        <family val="2"/>
        <charset val="161"/>
        <scheme val="minor"/>
      </rPr>
      <t>Στοιχεία υπολογισμού:
Α) Εκτιμώμενο μέγεθος προστατευόμενων πόρων:
-- Instance μέχρι 500 GBs: Τυπικού μεγέθους (Standard)
-- Instance από 500 + Gbs: Μεγάλου μεγέθους (Large)
Το κόστος μονάδας προστατευόμενου πόρου (κωδικός #1) να υπολογίζεται ανά κλιμακούμενες βαθμίδες των 500 GBs/πόρο.
Β) Ως μονάδα βάσης ορίζεται το τυπικού μεγέθους προφίλ (Μεγάλο μέγεθος = Μονάδα Βάσης + # επιπλέον βαθμίδων των 500 Gbs)
Γ) Πλάνο Backup: Διακράτηση αντιγράφων ως εξής: 7 x daily, 2 x weekly, 1 x monthly, 1 x yearly</t>
    </r>
    <r>
      <rPr>
        <b/>
        <sz val="11"/>
        <color rgb="FF000000"/>
        <rFont val="Calibri"/>
        <family val="2"/>
        <charset val="161"/>
        <scheme val="minor"/>
      </rPr>
      <t xml:space="preserve"> </t>
    </r>
    <r>
      <rPr>
        <sz val="11"/>
        <color rgb="FF000000"/>
        <rFont val="Calibri"/>
        <family val="2"/>
        <charset val="161"/>
        <scheme val="minor"/>
      </rPr>
      <t>+ 15 x daily logs</t>
    </r>
  </si>
  <si>
    <r>
      <t>Αντίγραφα Αφαλείας</t>
    </r>
    <r>
      <rPr>
        <b/>
        <sz val="1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Λήψη αντιγράφων για VMs εγκατεστημένα είτε τοπικά είτε σε υποδομές του Παρόχου Νέφους
- Κατηγοριοποίηση προφίλ προστατευόμενων πόρων με βάση τουλάχιστον τα εξής:
(Α) Εκτιμώμενος ρυθμός αλλαγών δεδομένων:
DB systems: Υψηλός ρυθμός (High - H)
File Systems: Μεσαίος ρυθμός (Moderate - M)
VMs: Μεσαίος/Χαμηλός ρυθμός (Moderate/Low - M/L)</t>
    </r>
    <r>
      <rPr>
        <b/>
        <sz val="11"/>
        <color rgb="FF000000"/>
        <rFont val="Calibri"/>
        <family val="2"/>
        <charset val="161"/>
        <scheme val="minor"/>
      </rPr>
      <t xml:space="preserve">
</t>
    </r>
    <r>
      <rPr>
        <sz val="11"/>
        <color rgb="FF000000"/>
        <rFont val="Calibri"/>
        <family val="2"/>
        <charset val="161"/>
        <scheme val="minor"/>
      </rPr>
      <t>(Β) Εκτιμώμενο μέγεθος προστατευόμενων πόρων</t>
    </r>
  </si>
  <si>
    <t>12.2 - ΥΠΗΡΕΣΙΑ ΕΠΑΝΑΦΟΡΑΣ - RESTORE/RECOVERY</t>
  </si>
  <si>
    <t>ΥΠΗΡΕΣΙΑ ΑΝΤΙΓΡΑΦΩΝ ΑΣΦΑΛΕΙΑΣ - BACKUP</t>
  </si>
  <si>
    <t>Επαναφορά σε τοπικό περιβάλλον
(Local premises)</t>
  </si>
  <si>
    <r>
      <t xml:space="preserve">Επαναφορά αντιγράφων ασφαλείας
</t>
    </r>
    <r>
      <rPr>
        <sz val="11"/>
        <color rgb="FF000000"/>
        <rFont val="Calibri"/>
        <family val="2"/>
        <charset val="161"/>
        <scheme val="minor"/>
      </rPr>
      <t>Χαρακτηριστικά - προυποθέσεις προαφερόμενης Υπηρεσίας:</t>
    </r>
    <r>
      <rPr>
        <b/>
        <sz val="11"/>
        <color rgb="FF000000"/>
        <rFont val="Calibri"/>
        <family val="2"/>
        <charset val="161"/>
        <scheme val="minor"/>
      </rPr>
      <t xml:space="preserve">
</t>
    </r>
    <r>
      <rPr>
        <b/>
        <sz val="11"/>
        <rFont val="Calibri"/>
        <family val="2"/>
        <charset val="161"/>
        <scheme val="minor"/>
      </rPr>
      <t>-</t>
    </r>
    <r>
      <rPr>
        <sz val="11"/>
        <rFont val="Calibri"/>
        <family val="2"/>
        <charset val="161"/>
        <scheme val="minor"/>
      </rPr>
      <t xml:space="preserve"> Προσφερόμενη αρχική δωρεάν περίοδος υπηρεσίας τουλάχιστον 1 μήνας/προστατευόμενο πόρο</t>
    </r>
    <r>
      <rPr>
        <sz val="11"/>
        <color rgb="FFFF0000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Το κόστος αποθηκευτικού χώρου που καταλαμβάνεται κατά το restore δεν υπολογίζεται στον πίνακα</t>
    </r>
  </si>
  <si>
    <r>
      <t xml:space="preserve">IoT Κόμβος
</t>
    </r>
    <r>
      <rPr>
        <sz val="11"/>
        <color rgb="FF000000"/>
        <rFont val="Calibri"/>
        <family val="2"/>
        <charset val="161"/>
        <scheme val="minor"/>
      </rPr>
      <t>- Κλιμάκωση προφίλ χρήσης με βάση τουλάχιστον τα εξής:
(Α) αριθμός συσκευών,
(Β) αριθμός μηνυμάτων,
(Γ) μέγεθος μηνύματος</t>
    </r>
  </si>
  <si>
    <t>ΥΠΗΡΕΣΙΕΣ Internet of Things (IoT)</t>
  </si>
  <si>
    <t>ΥΠΗΡΕΣΙΕΣ ITERNET OF THINGS - [IoT]</t>
  </si>
  <si>
    <t>ΥΠΟΛΟΓΙΣΤΙΚΟΙ ΠΕΡΙΕΚΤΕΣ - KUBERNETES - (Compute Container Resources)</t>
  </si>
  <si>
    <t>Προσφερόμενος αριθμός SQL instances/DBs</t>
  </si>
  <si>
    <t xml:space="preserve"> Στήλες που συμπληρώνει ο Ανάδοχος (εξαιρούνται οι γραμμοσκιασμένες περιοχές)</t>
  </si>
  <si>
    <r>
      <t xml:space="preserve">Προφίλ Τυπικής Χρήσης (A)
</t>
    </r>
    <r>
      <rPr>
        <sz val="11"/>
        <color theme="1"/>
        <rFont val="Calibri"/>
        <family val="2"/>
        <scheme val="minor"/>
      </rPr>
      <t>- Υπολογίζεται το ανώτερο προσφερόμενο επίπεδο Μονάδων Επεξεργασίας για κάλυψη όλων των χαρακτηριστικών ανάλυσης δεδομένων</t>
    </r>
  </si>
  <si>
    <r>
      <t xml:space="preserve">Προφίλ Αυξημένης Χρήσης (Β)
</t>
    </r>
    <r>
      <rPr>
        <sz val="11"/>
        <color theme="1"/>
        <rFont val="Calibri"/>
        <family val="2"/>
        <charset val="161"/>
        <scheme val="minor"/>
      </rPr>
      <t>[Ενισχυμένη RAM]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color theme="1"/>
        <rFont val="Calibri"/>
        <family val="2"/>
        <scheme val="minor"/>
      </rPr>
      <t>- Υπολογίζεται το ανώτερο προσφερόμενο επίπεδο Μονάδων Επεξεργασίας για κάλυψη όλων των χαρακτηριστικών ανάλυσης δεδομένων</t>
    </r>
  </si>
  <si>
    <r>
      <t xml:space="preserve">Προφίλ Υψηλών Απαιτήσεων (Γ)
</t>
    </r>
    <r>
      <rPr>
        <sz val="11"/>
        <color theme="1"/>
        <rFont val="Calibri"/>
        <family val="2"/>
        <charset val="161"/>
        <scheme val="minor"/>
      </rPr>
      <t>[GPU processing]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color theme="1"/>
        <rFont val="Calibri"/>
        <family val="2"/>
        <scheme val="minor"/>
      </rPr>
      <t>- Υπολογίζεται το ανώτερο προσφερόμενο επίπεδο Μονάδων Επεξεργασίας για κάλυψη όλων των χαρακτηριστικών ανάλυσης δεδομένων</t>
    </r>
  </si>
  <si>
    <t>Περιγραφή Υπηρεσίας/Πόρου</t>
  </si>
  <si>
    <r>
      <rPr>
        <b/>
        <sz val="11"/>
        <color theme="1"/>
        <rFont val="Calibri"/>
        <family val="2"/>
        <charset val="161"/>
        <scheme val="minor"/>
      </rPr>
      <t>VPN Gateway</t>
    </r>
    <r>
      <rPr>
        <sz val="11"/>
        <color theme="1"/>
        <rFont val="Calibri"/>
        <family val="2"/>
        <scheme val="minor"/>
      </rPr>
      <t xml:space="preserve">
Προσφερόμενα στοιχεία/χαρακτηριστικά υπηρεσίας:</t>
    </r>
    <r>
      <rPr>
        <sz val="11"/>
        <rFont val="Calibri"/>
        <family val="2"/>
        <charset val="161"/>
        <scheme val="minor"/>
      </rPr>
      <t xml:space="preserve">
- Εισερχόμενη στο Νέφος κίνηση δεδομένων απεριόριστη
- 10 x Site2Site tunnels
- 128 x Point2Site tunnels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</si>
</sst>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#,##0.0000\ &quot;€&quot;"/>
    <numFmt numFmtId="166" formatCode="#,##0.000\ &quot;€&quot;"/>
    <numFmt numFmtId="167" formatCode="#,##0.0000\ _€"/>
    <numFmt numFmtId="168" formatCode="#,##0.00\ _€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i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</font>
    <font>
      <b/>
      <sz val="12"/>
      <color theme="1"/>
      <name val="Calibri"/>
      <family val="2"/>
      <charset val="161"/>
      <scheme val="minor"/>
    </font>
    <font>
      <b/>
      <sz val="13"/>
      <color theme="0"/>
      <name val="Calibri"/>
      <family val="2"/>
      <charset val="161"/>
      <scheme val="minor"/>
    </font>
    <font>
      <b/>
      <i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000000"/>
      <name val="Calibri"/>
      <family val="2"/>
      <scheme val="minor"/>
    </font>
    <font>
      <b/>
      <i/>
      <sz val="11"/>
      <color rgb="FFFF0000"/>
      <name val="Calibri"/>
      <family val="2"/>
      <charset val="161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161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rgb="FF000000"/>
      <name val="Calibri"/>
      <family val="2"/>
      <charset val="161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i/>
      <sz val="11"/>
      <name val="Calibri"/>
      <family val="2"/>
      <scheme val="minor"/>
    </font>
    <font>
      <b/>
      <i/>
      <sz val="13"/>
      <name val="Calibri"/>
      <family val="2"/>
      <charset val="161"/>
      <scheme val="minor"/>
    </font>
    <font>
      <i/>
      <sz val="11"/>
      <name val="Calibri"/>
      <family val="2"/>
      <charset val="161"/>
      <scheme val="minor"/>
    </font>
    <font>
      <i/>
      <sz val="11"/>
      <name val="Calibri"/>
      <family val="2"/>
      <scheme val="minor"/>
    </font>
    <font>
      <b/>
      <u val="double"/>
      <sz val="11"/>
      <color theme="1"/>
      <name val="Calibri"/>
      <family val="2"/>
      <charset val="161"/>
      <scheme val="minor"/>
    </font>
    <font>
      <u/>
      <sz val="11"/>
      <color theme="1"/>
      <name val="Calibri"/>
      <family val="2"/>
      <scheme val="minor"/>
    </font>
    <font>
      <b/>
      <sz val="13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darkGrid">
        <bgColor rgb="FF92D050"/>
      </patternFill>
    </fill>
    <fill>
      <patternFill patternType="darkGrid">
        <bgColor theme="0" tint="-0.249977111117893"/>
      </patternFill>
    </fill>
    <fill>
      <patternFill patternType="lightVertical">
        <bgColor theme="0"/>
      </patternFill>
    </fill>
    <fill>
      <patternFill patternType="lightVertical">
        <bgColor rgb="FF92D050"/>
      </patternFill>
    </fill>
    <fill>
      <patternFill patternType="lightVertical"/>
    </fill>
    <fill>
      <patternFill patternType="solid">
        <fgColor theme="0" tint="-0.249977111117893"/>
        <bgColor rgb="FF000000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22">
    <xf numFmtId="0" fontId="0" fillId="0" borderId="0" xfId="0"/>
    <xf numFmtId="0" fontId="0" fillId="2" borderId="1" xfId="0" applyFill="1" applyBorder="1" applyAlignment="1">
      <alignment horizontal="center"/>
    </xf>
    <xf numFmtId="0" fontId="8" fillId="2" borderId="8" xfId="0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8" xfId="0" applyFill="1" applyBorder="1" applyAlignment="1">
      <alignment horizontal="center"/>
    </xf>
    <xf numFmtId="0" fontId="17" fillId="2" borderId="1" xfId="0" applyFont="1" applyFill="1" applyBorder="1" applyAlignment="1">
      <alignment horizontal="left" vertical="center"/>
    </xf>
    <xf numFmtId="0" fontId="17" fillId="2" borderId="8" xfId="0" applyFont="1" applyFill="1" applyBorder="1" applyAlignment="1">
      <alignment horizontal="left" vertical="center"/>
    </xf>
    <xf numFmtId="0" fontId="0" fillId="2" borderId="25" xfId="0" applyFill="1" applyBorder="1" applyAlignment="1">
      <alignment horizontal="center" vertical="center"/>
    </xf>
    <xf numFmtId="4" fontId="19" fillId="0" borderId="0" xfId="0" applyNumberFormat="1" applyFont="1"/>
    <xf numFmtId="0" fontId="17" fillId="2" borderId="1" xfId="0" applyFont="1" applyFill="1" applyBorder="1" applyAlignment="1">
      <alignment horizontal="center" vertical="center"/>
    </xf>
    <xf numFmtId="0" fontId="0" fillId="10" borderId="1" xfId="0" applyFill="1" applyBorder="1"/>
    <xf numFmtId="0" fontId="17" fillId="10" borderId="1" xfId="0" applyFont="1" applyFill="1" applyBorder="1"/>
    <xf numFmtId="164" fontId="11" fillId="0" borderId="32" xfId="0" applyNumberFormat="1" applyFont="1" applyBorder="1"/>
    <xf numFmtId="164" fontId="7" fillId="9" borderId="8" xfId="0" applyNumberFormat="1" applyFont="1" applyFill="1" applyBorder="1" applyAlignment="1">
      <alignment horizontal="center" vertical="center" wrapText="1"/>
    </xf>
    <xf numFmtId="164" fontId="7" fillId="9" borderId="18" xfId="0" applyNumberFormat="1" applyFont="1" applyFill="1" applyBorder="1" applyAlignment="1">
      <alignment horizontal="center" vertical="center" wrapText="1"/>
    </xf>
    <xf numFmtId="164" fontId="7" fillId="9" borderId="2" xfId="0" applyNumberFormat="1" applyFont="1" applyFill="1" applyBorder="1" applyAlignment="1">
      <alignment horizontal="center" vertical="center" wrapText="1"/>
    </xf>
    <xf numFmtId="164" fontId="7" fillId="9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19" fillId="7" borderId="8" xfId="0" applyFont="1" applyFill="1" applyBorder="1" applyAlignment="1">
      <alignment horizontal="center" vertical="center" wrapText="1"/>
    </xf>
    <xf numFmtId="0" fontId="19" fillId="7" borderId="1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1" fillId="10" borderId="0" xfId="0" applyFont="1" applyFill="1" applyAlignment="1">
      <alignment horizontal="left" vertical="center" wrapText="1"/>
    </xf>
    <xf numFmtId="0" fontId="0" fillId="10" borderId="0" xfId="0" applyFill="1" applyAlignment="1">
      <alignment horizontal="left" vertical="center" wrapText="1"/>
    </xf>
    <xf numFmtId="0" fontId="0" fillId="10" borderId="0" xfId="0" applyFill="1" applyAlignment="1">
      <alignment vertical="center" wrapText="1"/>
    </xf>
    <xf numFmtId="0" fontId="8" fillId="10" borderId="0" xfId="0" applyFont="1" applyFill="1" applyAlignment="1">
      <alignment horizontal="center" vertical="center"/>
    </xf>
    <xf numFmtId="0" fontId="11" fillId="0" borderId="32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1" fillId="0" borderId="32" xfId="0" applyFont="1" applyBorder="1" applyAlignment="1">
      <alignment horizontal="right"/>
    </xf>
    <xf numFmtId="0" fontId="8" fillId="2" borderId="25" xfId="0" applyFont="1" applyFill="1" applyBorder="1" applyAlignment="1">
      <alignment horizontal="center" vertical="center"/>
    </xf>
    <xf numFmtId="165" fontId="7" fillId="9" borderId="8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vertical="center"/>
    </xf>
    <xf numFmtId="0" fontId="19" fillId="6" borderId="8" xfId="0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right" vertical="center"/>
    </xf>
    <xf numFmtId="0" fontId="16" fillId="2" borderId="8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16" fillId="2" borderId="25" xfId="0" applyFont="1" applyFill="1" applyBorder="1" applyAlignment="1">
      <alignment vertical="center"/>
    </xf>
    <xf numFmtId="0" fontId="8" fillId="2" borderId="25" xfId="0" applyFont="1" applyFill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3" fillId="10" borderId="4" xfId="0" applyFont="1" applyFill="1" applyBorder="1" applyAlignment="1">
      <alignment horizontal="left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16" fillId="10" borderId="2" xfId="0" applyFont="1" applyFill="1" applyBorder="1" applyAlignment="1">
      <alignment vertical="center"/>
    </xf>
    <xf numFmtId="0" fontId="8" fillId="10" borderId="2" xfId="0" applyFont="1" applyFill="1" applyBorder="1" applyAlignment="1">
      <alignment vertical="center"/>
    </xf>
    <xf numFmtId="0" fontId="8" fillId="10" borderId="2" xfId="0" applyFont="1" applyFill="1" applyBorder="1" applyAlignment="1">
      <alignment horizontal="center" vertical="center"/>
    </xf>
    <xf numFmtId="164" fontId="8" fillId="11" borderId="2" xfId="0" applyNumberFormat="1" applyFont="1" applyFill="1" applyBorder="1" applyAlignment="1">
      <alignment horizontal="right" vertical="center"/>
    </xf>
    <xf numFmtId="164" fontId="8" fillId="11" borderId="39" xfId="0" applyNumberFormat="1" applyFont="1" applyFill="1" applyBorder="1" applyAlignment="1">
      <alignment horizontal="right" vertical="center"/>
    </xf>
    <xf numFmtId="164" fontId="8" fillId="11" borderId="28" xfId="0" applyNumberFormat="1" applyFont="1" applyFill="1" applyBorder="1" applyAlignment="1">
      <alignment horizontal="right" vertical="center"/>
    </xf>
    <xf numFmtId="0" fontId="20" fillId="2" borderId="8" xfId="0" applyFont="1" applyFill="1" applyBorder="1" applyAlignment="1">
      <alignment vertical="center"/>
    </xf>
    <xf numFmtId="0" fontId="17" fillId="2" borderId="25" xfId="0" applyFont="1" applyFill="1" applyBorder="1" applyAlignment="1">
      <alignment horizontal="center" vertical="center"/>
    </xf>
    <xf numFmtId="10" fontId="17" fillId="2" borderId="25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0" fontId="17" fillId="2" borderId="1" xfId="0" applyNumberFormat="1" applyFont="1" applyFill="1" applyBorder="1" applyAlignment="1">
      <alignment horizontal="left" vertical="center"/>
    </xf>
    <xf numFmtId="10" fontId="17" fillId="2" borderId="3" xfId="0" applyNumberFormat="1" applyFont="1" applyFill="1" applyBorder="1" applyAlignment="1">
      <alignment horizontal="left" vertical="center"/>
    </xf>
    <xf numFmtId="10" fontId="17" fillId="2" borderId="3" xfId="0" applyNumberFormat="1" applyFont="1" applyFill="1" applyBorder="1" applyAlignment="1">
      <alignment horizontal="left" vertical="center" wrapText="1"/>
    </xf>
    <xf numFmtId="0" fontId="17" fillId="0" borderId="0" xfId="0" applyFont="1"/>
    <xf numFmtId="0" fontId="8" fillId="2" borderId="25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29" fillId="7" borderId="8" xfId="0" applyFont="1" applyFill="1" applyBorder="1" applyAlignment="1">
      <alignment horizontal="center" vertical="center" wrapText="1"/>
    </xf>
    <xf numFmtId="0" fontId="29" fillId="7" borderId="1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left"/>
    </xf>
    <xf numFmtId="0" fontId="7" fillId="9" borderId="8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0" fillId="2" borderId="17" xfId="0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8" fillId="2" borderId="10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7" fillId="9" borderId="47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vertical="center"/>
    </xf>
    <xf numFmtId="0" fontId="8" fillId="2" borderId="5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center" vertical="center" wrapText="1"/>
    </xf>
    <xf numFmtId="0" fontId="7" fillId="9" borderId="40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164" fontId="8" fillId="3" borderId="3" xfId="0" applyNumberFormat="1" applyFont="1" applyFill="1" applyBorder="1" applyAlignment="1">
      <alignment horizontal="right" vertical="center"/>
    </xf>
    <xf numFmtId="164" fontId="8" fillId="3" borderId="30" xfId="0" applyNumberFormat="1" applyFont="1" applyFill="1" applyBorder="1" applyAlignment="1">
      <alignment horizontal="right" vertical="center"/>
    </xf>
    <xf numFmtId="165" fontId="8" fillId="3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164" fontId="8" fillId="3" borderId="5" xfId="0" applyNumberFormat="1" applyFont="1" applyFill="1" applyBorder="1" applyAlignment="1">
      <alignment horizontal="right" vertical="center"/>
    </xf>
    <xf numFmtId="164" fontId="8" fillId="3" borderId="22" xfId="0" applyNumberFormat="1" applyFont="1" applyFill="1" applyBorder="1" applyAlignment="1">
      <alignment horizontal="right" vertical="center"/>
    </xf>
    <xf numFmtId="164" fontId="8" fillId="3" borderId="16" xfId="0" applyNumberFormat="1" applyFont="1" applyFill="1" applyBorder="1" applyAlignment="1">
      <alignment horizontal="right" vertical="center"/>
    </xf>
    <xf numFmtId="164" fontId="8" fillId="3" borderId="2" xfId="0" applyNumberFormat="1" applyFont="1" applyFill="1" applyBorder="1" applyAlignment="1">
      <alignment horizontal="right" vertical="center"/>
    </xf>
    <xf numFmtId="164" fontId="8" fillId="3" borderId="39" xfId="0" applyNumberFormat="1" applyFont="1" applyFill="1" applyBorder="1" applyAlignment="1">
      <alignment horizontal="right" vertical="center"/>
    </xf>
    <xf numFmtId="164" fontId="8" fillId="3" borderId="8" xfId="0" applyNumberFormat="1" applyFont="1" applyFill="1" applyBorder="1" applyAlignment="1">
      <alignment horizontal="right" vertical="center"/>
    </xf>
    <xf numFmtId="164" fontId="8" fillId="3" borderId="9" xfId="0" applyNumberFormat="1" applyFont="1" applyFill="1" applyBorder="1" applyAlignment="1">
      <alignment horizontal="right" vertical="center"/>
    </xf>
    <xf numFmtId="164" fontId="8" fillId="3" borderId="18" xfId="0" applyNumberFormat="1" applyFont="1" applyFill="1" applyBorder="1" applyAlignment="1">
      <alignment horizontal="right" vertical="center"/>
    </xf>
    <xf numFmtId="165" fontId="8" fillId="3" borderId="25" xfId="0" applyNumberFormat="1" applyFont="1" applyFill="1" applyBorder="1" applyAlignment="1">
      <alignment horizontal="right" vertical="center"/>
    </xf>
    <xf numFmtId="165" fontId="17" fillId="3" borderId="1" xfId="0" applyNumberFormat="1" applyFont="1" applyFill="1" applyBorder="1" applyAlignment="1">
      <alignment vertical="center"/>
    </xf>
    <xf numFmtId="164" fontId="0" fillId="3" borderId="5" xfId="0" applyNumberFormat="1" applyFill="1" applyBorder="1" applyAlignment="1">
      <alignment vertical="center"/>
    </xf>
    <xf numFmtId="165" fontId="17" fillId="3" borderId="8" xfId="0" applyNumberFormat="1" applyFont="1" applyFill="1" applyBorder="1" applyAlignment="1">
      <alignment vertical="center"/>
    </xf>
    <xf numFmtId="0" fontId="0" fillId="2" borderId="25" xfId="0" applyFill="1" applyBorder="1" applyAlignment="1">
      <alignment horizontal="center" vertical="center" wrapText="1"/>
    </xf>
    <xf numFmtId="164" fontId="8" fillId="3" borderId="31" xfId="0" applyNumberFormat="1" applyFont="1" applyFill="1" applyBorder="1" applyAlignment="1">
      <alignment horizontal="right" vertical="center"/>
    </xf>
    <xf numFmtId="164" fontId="8" fillId="3" borderId="26" xfId="0" applyNumberFormat="1" applyFont="1" applyFill="1" applyBorder="1" applyAlignment="1">
      <alignment horizontal="right" vertical="center"/>
    </xf>
    <xf numFmtId="165" fontId="8" fillId="3" borderId="8" xfId="0" applyNumberFormat="1" applyFont="1" applyFill="1" applyBorder="1" applyAlignment="1">
      <alignment horizontal="right" vertical="center"/>
    </xf>
    <xf numFmtId="164" fontId="11" fillId="0" borderId="59" xfId="0" applyNumberFormat="1" applyFont="1" applyBorder="1" applyAlignment="1">
      <alignment horizontal="right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vertical="center"/>
    </xf>
    <xf numFmtId="164" fontId="0" fillId="3" borderId="22" xfId="0" applyNumberFormat="1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164" fontId="0" fillId="3" borderId="16" xfId="0" applyNumberFormat="1" applyFill="1" applyBorder="1" applyAlignment="1">
      <alignment vertical="center"/>
    </xf>
    <xf numFmtId="164" fontId="0" fillId="3" borderId="8" xfId="0" applyNumberFormat="1" applyFill="1" applyBorder="1" applyAlignment="1">
      <alignment vertical="center"/>
    </xf>
    <xf numFmtId="164" fontId="0" fillId="3" borderId="18" xfId="0" applyNumberForma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8" xfId="0" applyFill="1" applyBorder="1" applyAlignment="1">
      <alignment horizontal="center" vertical="center" wrapText="1"/>
    </xf>
    <xf numFmtId="165" fontId="0" fillId="3" borderId="25" xfId="0" applyNumberFormat="1" applyFill="1" applyBorder="1" applyAlignment="1">
      <alignment vertical="center"/>
    </xf>
    <xf numFmtId="164" fontId="0" fillId="3" borderId="25" xfId="0" applyNumberFormat="1" applyFill="1" applyBorder="1" applyAlignment="1">
      <alignment vertical="center"/>
    </xf>
    <xf numFmtId="164" fontId="0" fillId="3" borderId="26" xfId="0" applyNumberFormat="1" applyFill="1" applyBorder="1" applyAlignment="1">
      <alignment vertical="center"/>
    </xf>
    <xf numFmtId="165" fontId="0" fillId="3" borderId="8" xfId="0" applyNumberFormat="1" applyFill="1" applyBorder="1" applyAlignment="1">
      <alignment vertical="center"/>
    </xf>
    <xf numFmtId="164" fontId="11" fillId="0" borderId="59" xfId="0" applyNumberFormat="1" applyFont="1" applyBorder="1"/>
    <xf numFmtId="164" fontId="8" fillId="3" borderId="25" xfId="0" applyNumberFormat="1" applyFont="1" applyFill="1" applyBorder="1" applyAlignment="1">
      <alignment horizontal="right" vertical="center"/>
    </xf>
    <xf numFmtId="164" fontId="8" fillId="3" borderId="10" xfId="0" applyNumberFormat="1" applyFont="1" applyFill="1" applyBorder="1" applyAlignment="1">
      <alignment horizontal="right" vertical="center"/>
    </xf>
    <xf numFmtId="0" fontId="11" fillId="0" borderId="59" xfId="0" applyFont="1" applyBorder="1" applyAlignment="1">
      <alignment horizontal="right" vertical="center"/>
    </xf>
    <xf numFmtId="164" fontId="20" fillId="0" borderId="59" xfId="0" applyNumberFormat="1" applyFont="1" applyBorder="1"/>
    <xf numFmtId="0" fontId="0" fillId="2" borderId="3" xfId="0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right" vertical="center"/>
    </xf>
    <xf numFmtId="164" fontId="17" fillId="3" borderId="3" xfId="0" applyNumberFormat="1" applyFont="1" applyFill="1" applyBorder="1" applyAlignment="1">
      <alignment vertical="center" wrapText="1"/>
    </xf>
    <xf numFmtId="164" fontId="17" fillId="3" borderId="22" xfId="0" applyNumberFormat="1" applyFont="1" applyFill="1" applyBorder="1"/>
    <xf numFmtId="164" fontId="17" fillId="3" borderId="1" xfId="0" applyNumberFormat="1" applyFont="1" applyFill="1" applyBorder="1" applyAlignment="1">
      <alignment vertical="center" wrapText="1"/>
    </xf>
    <xf numFmtId="164" fontId="17" fillId="3" borderId="8" xfId="0" applyNumberFormat="1" applyFont="1" applyFill="1" applyBorder="1" applyAlignment="1">
      <alignment vertical="center" wrapText="1"/>
    </xf>
    <xf numFmtId="164" fontId="17" fillId="3" borderId="30" xfId="0" applyNumberFormat="1" applyFont="1" applyFill="1" applyBorder="1" applyAlignment="1">
      <alignment horizontal="right"/>
    </xf>
    <xf numFmtId="164" fontId="17" fillId="3" borderId="46" xfId="0" applyNumberFormat="1" applyFont="1" applyFill="1" applyBorder="1" applyAlignment="1">
      <alignment horizontal="right"/>
    </xf>
    <xf numFmtId="164" fontId="17" fillId="3" borderId="40" xfId="0" applyNumberFormat="1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/>
    </xf>
    <xf numFmtId="164" fontId="0" fillId="3" borderId="1" xfId="0" applyNumberFormat="1" applyFill="1" applyBorder="1" applyAlignment="1">
      <alignment horizontal="right" vertical="center"/>
    </xf>
    <xf numFmtId="164" fontId="0" fillId="3" borderId="16" xfId="0" applyNumberForma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/>
    </xf>
    <xf numFmtId="0" fontId="31" fillId="10" borderId="13" xfId="0" applyFont="1" applyFill="1" applyBorder="1" applyAlignment="1">
      <alignment horizontal="center" vertical="center"/>
    </xf>
    <xf numFmtId="0" fontId="32" fillId="9" borderId="10" xfId="0" applyFont="1" applyFill="1" applyBorder="1" applyAlignment="1">
      <alignment horizontal="center" vertical="center" wrapText="1"/>
    </xf>
    <xf numFmtId="165" fontId="16" fillId="3" borderId="25" xfId="0" applyNumberFormat="1" applyFont="1" applyFill="1" applyBorder="1" applyAlignment="1">
      <alignment horizontal="right" vertical="center"/>
    </xf>
    <xf numFmtId="165" fontId="26" fillId="3" borderId="25" xfId="0" applyNumberFormat="1" applyFont="1" applyFill="1" applyBorder="1" applyAlignment="1">
      <alignment horizontal="right" vertical="center"/>
    </xf>
    <xf numFmtId="165" fontId="16" fillId="3" borderId="8" xfId="0" applyNumberFormat="1" applyFont="1" applyFill="1" applyBorder="1" applyAlignment="1">
      <alignment horizontal="right" vertical="center"/>
    </xf>
    <xf numFmtId="0" fontId="26" fillId="2" borderId="1" xfId="0" applyFont="1" applyFill="1" applyBorder="1" applyAlignment="1">
      <alignment horizontal="left" vertical="center" wrapText="1"/>
    </xf>
    <xf numFmtId="165" fontId="16" fillId="3" borderId="1" xfId="0" applyNumberFormat="1" applyFont="1" applyFill="1" applyBorder="1" applyAlignment="1">
      <alignment horizontal="right" vertical="center"/>
    </xf>
    <xf numFmtId="0" fontId="15" fillId="2" borderId="8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165" fontId="26" fillId="3" borderId="1" xfId="0" applyNumberFormat="1" applyFont="1" applyFill="1" applyBorder="1" applyAlignment="1">
      <alignment horizontal="right" vertical="center"/>
    </xf>
    <xf numFmtId="164" fontId="8" fillId="11" borderId="1" xfId="0" applyNumberFormat="1" applyFont="1" applyFill="1" applyBorder="1" applyAlignment="1">
      <alignment horizontal="right" vertical="center"/>
    </xf>
    <xf numFmtId="165" fontId="31" fillId="11" borderId="1" xfId="0" applyNumberFormat="1" applyFont="1" applyFill="1" applyBorder="1" applyAlignment="1">
      <alignment horizontal="right" vertical="center"/>
    </xf>
    <xf numFmtId="165" fontId="8" fillId="11" borderId="1" xfId="0" applyNumberFormat="1" applyFont="1" applyFill="1" applyBorder="1" applyAlignment="1">
      <alignment horizontal="right" vertical="center"/>
    </xf>
    <xf numFmtId="165" fontId="25" fillId="11" borderId="1" xfId="0" applyNumberFormat="1" applyFont="1" applyFill="1" applyBorder="1" applyAlignment="1">
      <alignment horizontal="right" vertical="center"/>
    </xf>
    <xf numFmtId="164" fontId="8" fillId="11" borderId="16" xfId="0" applyNumberFormat="1" applyFont="1" applyFill="1" applyBorder="1" applyAlignment="1">
      <alignment horizontal="right" vertical="center"/>
    </xf>
    <xf numFmtId="165" fontId="26" fillId="3" borderId="8" xfId="0" applyNumberFormat="1" applyFont="1" applyFill="1" applyBorder="1" applyAlignment="1">
      <alignment horizontal="right" vertical="center"/>
    </xf>
    <xf numFmtId="0" fontId="16" fillId="2" borderId="8" xfId="0" applyFont="1" applyFill="1" applyBorder="1" applyAlignment="1">
      <alignment horizontal="center" vertical="center"/>
    </xf>
    <xf numFmtId="164" fontId="11" fillId="0" borderId="60" xfId="0" applyNumberFormat="1" applyFont="1" applyBorder="1" applyAlignment="1">
      <alignment vertical="center"/>
    </xf>
    <xf numFmtId="164" fontId="17" fillId="3" borderId="18" xfId="0" applyNumberFormat="1" applyFont="1" applyFill="1" applyBorder="1" applyAlignment="1">
      <alignment horizontal="right" vertical="center"/>
    </xf>
    <xf numFmtId="164" fontId="20" fillId="0" borderId="59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1" fillId="10" borderId="1" xfId="0" applyFont="1" applyFill="1" applyBorder="1" applyAlignment="1">
      <alignment horizontal="left"/>
    </xf>
    <xf numFmtId="0" fontId="26" fillId="2" borderId="3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0" fontId="0" fillId="10" borderId="1" xfId="0" applyFill="1" applyBorder="1" applyAlignment="1">
      <alignment horizontal="center" vertical="center"/>
    </xf>
    <xf numFmtId="164" fontId="17" fillId="3" borderId="3" xfId="0" applyNumberFormat="1" applyFont="1" applyFill="1" applyBorder="1" applyAlignment="1">
      <alignment horizontal="right" vertical="center"/>
    </xf>
    <xf numFmtId="0" fontId="17" fillId="11" borderId="1" xfId="0" applyFont="1" applyFill="1" applyBorder="1" applyAlignment="1">
      <alignment vertical="center"/>
    </xf>
    <xf numFmtId="164" fontId="17" fillId="11" borderId="1" xfId="0" applyNumberFormat="1" applyFont="1" applyFill="1" applyBorder="1" applyAlignment="1">
      <alignment horizontal="right" vertical="center"/>
    </xf>
    <xf numFmtId="164" fontId="19" fillId="11" borderId="16" xfId="0" applyNumberFormat="1" applyFont="1" applyFill="1" applyBorder="1" applyAlignment="1">
      <alignment horizontal="right" vertical="center"/>
    </xf>
    <xf numFmtId="164" fontId="0" fillId="11" borderId="1" xfId="0" applyNumberFormat="1" applyFill="1" applyBorder="1" applyAlignment="1">
      <alignment horizontal="right" vertical="center"/>
    </xf>
    <xf numFmtId="164" fontId="0" fillId="11" borderId="16" xfId="0" applyNumberFormat="1" applyFill="1" applyBorder="1" applyAlignment="1">
      <alignment horizontal="right" vertical="center"/>
    </xf>
    <xf numFmtId="164" fontId="17" fillId="3" borderId="10" xfId="0" applyNumberFormat="1" applyFont="1" applyFill="1" applyBorder="1" applyAlignment="1">
      <alignment horizontal="right" vertical="center"/>
    </xf>
    <xf numFmtId="0" fontId="16" fillId="2" borderId="8" xfId="0" applyFont="1" applyFill="1" applyBorder="1" applyAlignment="1">
      <alignment horizontal="left" vertical="center"/>
    </xf>
    <xf numFmtId="165" fontId="15" fillId="9" borderId="8" xfId="0" applyNumberFormat="1" applyFont="1" applyFill="1" applyBorder="1" applyAlignment="1">
      <alignment horizontal="center" vertical="center" wrapText="1"/>
    </xf>
    <xf numFmtId="164" fontId="11" fillId="0" borderId="33" xfId="0" applyNumberFormat="1" applyFont="1" applyBorder="1" applyAlignment="1">
      <alignment vertical="center"/>
    </xf>
    <xf numFmtId="164" fontId="8" fillId="3" borderId="41" xfId="0" applyNumberFormat="1" applyFont="1" applyFill="1" applyBorder="1" applyAlignment="1">
      <alignment horizontal="right" vertical="center"/>
    </xf>
    <xf numFmtId="164" fontId="0" fillId="3" borderId="8" xfId="0" applyNumberFormat="1" applyFill="1" applyBorder="1" applyAlignment="1">
      <alignment horizontal="right" vertical="center"/>
    </xf>
    <xf numFmtId="166" fontId="0" fillId="3" borderId="8" xfId="0" applyNumberFormat="1" applyFill="1" applyBorder="1" applyAlignment="1">
      <alignment horizontal="right" vertical="center"/>
    </xf>
    <xf numFmtId="0" fontId="11" fillId="2" borderId="17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left" vertical="center"/>
    </xf>
    <xf numFmtId="3" fontId="0" fillId="2" borderId="25" xfId="0" applyNumberFormat="1" applyFill="1" applyBorder="1" applyAlignment="1">
      <alignment horizontal="center" vertical="center"/>
    </xf>
    <xf numFmtId="164" fontId="0" fillId="3" borderId="31" xfId="0" applyNumberFormat="1" applyFill="1" applyBorder="1" applyAlignment="1">
      <alignment vertical="center"/>
    </xf>
    <xf numFmtId="0" fontId="17" fillId="2" borderId="25" xfId="0" applyFont="1" applyFill="1" applyBorder="1" applyAlignment="1">
      <alignment horizontal="left" vertical="center"/>
    </xf>
    <xf numFmtId="164" fontId="0" fillId="3" borderId="25" xfId="0" applyNumberFormat="1" applyFill="1" applyBorder="1" applyAlignment="1">
      <alignment horizontal="right" vertical="center"/>
    </xf>
    <xf numFmtId="164" fontId="0" fillId="3" borderId="26" xfId="0" applyNumberFormat="1" applyFill="1" applyBorder="1" applyAlignment="1">
      <alignment horizontal="right" vertical="center"/>
    </xf>
    <xf numFmtId="164" fontId="0" fillId="3" borderId="18" xfId="0" applyNumberFormat="1" applyFill="1" applyBorder="1" applyAlignment="1">
      <alignment horizontal="right" vertical="center"/>
    </xf>
    <xf numFmtId="164" fontId="26" fillId="3" borderId="1" xfId="0" applyNumberFormat="1" applyFont="1" applyFill="1" applyBorder="1" applyAlignment="1">
      <alignment horizontal="right" vertical="center"/>
    </xf>
    <xf numFmtId="164" fontId="26" fillId="3" borderId="25" xfId="0" applyNumberFormat="1" applyFont="1" applyFill="1" applyBorder="1" applyAlignment="1">
      <alignment horizontal="right" vertical="center"/>
    </xf>
    <xf numFmtId="4" fontId="0" fillId="2" borderId="8" xfId="0" applyNumberFormat="1" applyFill="1" applyBorder="1" applyAlignment="1">
      <alignment horizontal="center" vertical="center"/>
    </xf>
    <xf numFmtId="164" fontId="17" fillId="3" borderId="3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7" fillId="3" borderId="8" xfId="0" applyNumberFormat="1" applyFont="1" applyFill="1" applyBorder="1" applyAlignment="1">
      <alignment vertical="center"/>
    </xf>
    <xf numFmtId="0" fontId="17" fillId="2" borderId="3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vertical="center" wrapText="1"/>
    </xf>
    <xf numFmtId="10" fontId="17" fillId="2" borderId="10" xfId="0" applyNumberFormat="1" applyFont="1" applyFill="1" applyBorder="1" applyAlignment="1">
      <alignment horizontal="left" vertical="center" wrapText="1"/>
    </xf>
    <xf numFmtId="165" fontId="17" fillId="3" borderId="25" xfId="0" applyNumberFormat="1" applyFont="1" applyFill="1" applyBorder="1" applyAlignment="1">
      <alignment horizontal="right" vertical="center" wrapText="1"/>
    </xf>
    <xf numFmtId="165" fontId="17" fillId="3" borderId="1" xfId="0" applyNumberFormat="1" applyFont="1" applyFill="1" applyBorder="1" applyAlignment="1">
      <alignment horizontal="right" vertical="center" wrapText="1"/>
    </xf>
    <xf numFmtId="165" fontId="17" fillId="3" borderId="8" xfId="0" applyNumberFormat="1" applyFont="1" applyFill="1" applyBorder="1" applyAlignment="1">
      <alignment horizontal="right" vertical="center" wrapText="1"/>
    </xf>
    <xf numFmtId="164" fontId="26" fillId="3" borderId="26" xfId="0" applyNumberFormat="1" applyFont="1" applyFill="1" applyBorder="1" applyAlignment="1">
      <alignment horizontal="right" vertical="center" wrapText="1"/>
    </xf>
    <xf numFmtId="2" fontId="26" fillId="3" borderId="25" xfId="0" applyNumberFormat="1" applyFont="1" applyFill="1" applyBorder="1" applyAlignment="1">
      <alignment horizontal="right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2" fontId="26" fillId="3" borderId="1" xfId="0" applyNumberFormat="1" applyFont="1" applyFill="1" applyBorder="1" applyAlignment="1">
      <alignment horizontal="right" vertical="center" wrapText="1"/>
    </xf>
    <xf numFmtId="164" fontId="26" fillId="3" borderId="16" xfId="0" applyNumberFormat="1" applyFont="1" applyFill="1" applyBorder="1" applyAlignment="1">
      <alignment horizontal="right" vertical="center" wrapText="1"/>
    </xf>
    <xf numFmtId="2" fontId="26" fillId="3" borderId="8" xfId="0" applyNumberFormat="1" applyFont="1" applyFill="1" applyBorder="1" applyAlignment="1">
      <alignment horizontal="right" vertical="center" wrapText="1"/>
    </xf>
    <xf numFmtId="164" fontId="26" fillId="3" borderId="18" xfId="0" applyNumberFormat="1" applyFont="1" applyFill="1" applyBorder="1" applyAlignment="1">
      <alignment horizontal="right" vertical="center" wrapText="1"/>
    </xf>
    <xf numFmtId="0" fontId="26" fillId="2" borderId="3" xfId="0" applyFont="1" applyFill="1" applyBorder="1" applyAlignment="1">
      <alignment vertical="center" wrapText="1"/>
    </xf>
    <xf numFmtId="0" fontId="26" fillId="2" borderId="8" xfId="0" applyFont="1" applyFill="1" applyBorder="1" applyAlignment="1">
      <alignment vertical="center"/>
    </xf>
    <xf numFmtId="0" fontId="16" fillId="10" borderId="13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vertical="center"/>
    </xf>
    <xf numFmtId="0" fontId="26" fillId="2" borderId="8" xfId="0" applyFont="1" applyFill="1" applyBorder="1" applyAlignment="1">
      <alignment horizontal="center" vertical="center"/>
    </xf>
    <xf numFmtId="0" fontId="29" fillId="6" borderId="8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3" fontId="26" fillId="2" borderId="1" xfId="0" applyNumberFormat="1" applyFont="1" applyFill="1" applyBorder="1" applyAlignment="1">
      <alignment horizontal="center" vertical="center" wrapText="1"/>
    </xf>
    <xf numFmtId="3" fontId="26" fillId="2" borderId="8" xfId="0" applyNumberFormat="1" applyFont="1" applyFill="1" applyBorder="1" applyAlignment="1">
      <alignment horizontal="center" vertical="center" wrapText="1"/>
    </xf>
    <xf numFmtId="164" fontId="17" fillId="3" borderId="16" xfId="0" applyNumberFormat="1" applyFont="1" applyFill="1" applyBorder="1" applyAlignment="1">
      <alignment vertical="center"/>
    </xf>
    <xf numFmtId="164" fontId="17" fillId="3" borderId="40" xfId="0" applyNumberFormat="1" applyFont="1" applyFill="1" applyBorder="1" applyAlignment="1">
      <alignment vertical="center"/>
    </xf>
    <xf numFmtId="164" fontId="26" fillId="3" borderId="25" xfId="0" applyNumberFormat="1" applyFont="1" applyFill="1" applyBorder="1" applyAlignment="1">
      <alignment horizontal="right" vertical="center" wrapText="1"/>
    </xf>
    <xf numFmtId="164" fontId="26" fillId="3" borderId="1" xfId="0" applyNumberFormat="1" applyFont="1" applyFill="1" applyBorder="1" applyAlignment="1">
      <alignment horizontal="right" vertical="center" wrapText="1"/>
    </xf>
    <xf numFmtId="164" fontId="26" fillId="3" borderId="8" xfId="0" applyNumberFormat="1" applyFont="1" applyFill="1" applyBorder="1" applyAlignment="1">
      <alignment horizontal="right" vertical="center" wrapText="1"/>
    </xf>
    <xf numFmtId="164" fontId="8" fillId="3" borderId="48" xfId="0" applyNumberFormat="1" applyFont="1" applyFill="1" applyBorder="1" applyAlignment="1">
      <alignment horizontal="right" vertical="center"/>
    </xf>
    <xf numFmtId="164" fontId="8" fillId="3" borderId="54" xfId="0" applyNumberFormat="1" applyFont="1" applyFill="1" applyBorder="1" applyAlignment="1">
      <alignment horizontal="right" vertical="center"/>
    </xf>
    <xf numFmtId="164" fontId="8" fillId="3" borderId="50" xfId="0" applyNumberFormat="1" applyFont="1" applyFill="1" applyBorder="1" applyAlignment="1">
      <alignment horizontal="right" vertical="center"/>
    </xf>
    <xf numFmtId="164" fontId="8" fillId="3" borderId="55" xfId="0" applyNumberFormat="1" applyFont="1" applyFill="1" applyBorder="1" applyAlignment="1">
      <alignment horizontal="right" vertical="center"/>
    </xf>
    <xf numFmtId="164" fontId="8" fillId="3" borderId="46" xfId="0" applyNumberFormat="1" applyFont="1" applyFill="1" applyBorder="1" applyAlignment="1">
      <alignment horizontal="right" vertical="center"/>
    </xf>
    <xf numFmtId="164" fontId="8" fillId="3" borderId="49" xfId="0" applyNumberFormat="1" applyFont="1" applyFill="1" applyBorder="1" applyAlignment="1">
      <alignment horizontal="right" vertical="center"/>
    </xf>
    <xf numFmtId="0" fontId="29" fillId="2" borderId="25" xfId="0" applyFont="1" applyFill="1" applyBorder="1" applyAlignment="1">
      <alignment vertical="center" wrapText="1"/>
    </xf>
    <xf numFmtId="0" fontId="26" fillId="2" borderId="25" xfId="0" applyFont="1" applyFill="1" applyBorder="1" applyAlignment="1">
      <alignment vertical="center" wrapText="1"/>
    </xf>
    <xf numFmtId="0" fontId="26" fillId="2" borderId="2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32" fillId="2" borderId="27" xfId="0" applyFont="1" applyFill="1" applyBorder="1" applyAlignment="1">
      <alignment horizontal="left" vertical="center" wrapText="1"/>
    </xf>
    <xf numFmtId="3" fontId="26" fillId="2" borderId="25" xfId="0" applyNumberFormat="1" applyFont="1" applyFill="1" applyBorder="1" applyAlignment="1">
      <alignment horizontal="center" vertical="center"/>
    </xf>
    <xf numFmtId="3" fontId="26" fillId="2" borderId="1" xfId="0" applyNumberFormat="1" applyFont="1" applyFill="1" applyBorder="1" applyAlignment="1">
      <alignment horizontal="center" vertical="center"/>
    </xf>
    <xf numFmtId="164" fontId="26" fillId="3" borderId="26" xfId="0" applyNumberFormat="1" applyFont="1" applyFill="1" applyBorder="1" applyAlignment="1">
      <alignment horizontal="right" vertical="center"/>
    </xf>
    <xf numFmtId="164" fontId="26" fillId="3" borderId="16" xfId="0" applyNumberFormat="1" applyFont="1" applyFill="1" applyBorder="1" applyAlignment="1">
      <alignment horizontal="right" vertical="center"/>
    </xf>
    <xf numFmtId="0" fontId="11" fillId="2" borderId="25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164" fontId="36" fillId="0" borderId="0" xfId="0" applyNumberFormat="1" applyFont="1"/>
    <xf numFmtId="3" fontId="0" fillId="2" borderId="25" xfId="0" applyNumberFormat="1" applyFill="1" applyBorder="1" applyAlignment="1">
      <alignment horizontal="center" vertical="center" wrapText="1"/>
    </xf>
    <xf numFmtId="165" fontId="0" fillId="0" borderId="0" xfId="0" applyNumberFormat="1"/>
    <xf numFmtId="165" fontId="0" fillId="3" borderId="3" xfId="0" applyNumberFormat="1" applyFill="1" applyBorder="1" applyAlignment="1">
      <alignment vertical="center"/>
    </xf>
    <xf numFmtId="165" fontId="0" fillId="3" borderId="1" xfId="0" applyNumberFormat="1" applyFill="1" applyBorder="1" applyAlignment="1">
      <alignment vertical="center"/>
    </xf>
    <xf numFmtId="165" fontId="26" fillId="3" borderId="3" xfId="0" applyNumberFormat="1" applyFont="1" applyFill="1" applyBorder="1" applyAlignment="1">
      <alignment vertical="center"/>
    </xf>
    <xf numFmtId="164" fontId="26" fillId="3" borderId="3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horizontal="right" vertical="center"/>
    </xf>
    <xf numFmtId="0" fontId="11" fillId="2" borderId="2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167" fontId="17" fillId="11" borderId="1" xfId="0" applyNumberFormat="1" applyFont="1" applyFill="1" applyBorder="1" applyAlignment="1">
      <alignment vertical="center"/>
    </xf>
    <xf numFmtId="167" fontId="0" fillId="11" borderId="1" xfId="0" applyNumberFormat="1" applyFill="1" applyBorder="1" applyAlignment="1">
      <alignment vertical="center"/>
    </xf>
    <xf numFmtId="165" fontId="17" fillId="3" borderId="3" xfId="0" applyNumberFormat="1" applyFont="1" applyFill="1" applyBorder="1" applyAlignment="1">
      <alignment vertical="center"/>
    </xf>
    <xf numFmtId="168" fontId="17" fillId="11" borderId="1" xfId="0" applyNumberFormat="1" applyFont="1" applyFill="1" applyBorder="1" applyAlignment="1">
      <alignment vertical="center"/>
    </xf>
    <xf numFmtId="168" fontId="0" fillId="11" borderId="1" xfId="0" applyNumberFormat="1" applyFill="1" applyBorder="1" applyAlignment="1">
      <alignment vertical="center"/>
    </xf>
    <xf numFmtId="164" fontId="17" fillId="3" borderId="30" xfId="0" applyNumberFormat="1" applyFont="1" applyFill="1" applyBorder="1" applyAlignment="1">
      <alignment horizontal="right" vertical="center"/>
    </xf>
    <xf numFmtId="164" fontId="17" fillId="3" borderId="46" xfId="0" applyNumberFormat="1" applyFont="1" applyFill="1" applyBorder="1" applyAlignment="1">
      <alignment horizontal="right" vertical="center"/>
    </xf>
    <xf numFmtId="164" fontId="0" fillId="0" borderId="0" xfId="0" applyNumberFormat="1"/>
    <xf numFmtId="164" fontId="26" fillId="3" borderId="31" xfId="0" applyNumberFormat="1" applyFont="1" applyFill="1" applyBorder="1" applyAlignment="1">
      <alignment horizontal="right" vertical="center"/>
    </xf>
    <xf numFmtId="164" fontId="26" fillId="3" borderId="5" xfId="0" applyNumberFormat="1" applyFont="1" applyFill="1" applyBorder="1" applyAlignment="1">
      <alignment horizontal="right" vertical="center"/>
    </xf>
    <xf numFmtId="164" fontId="26" fillId="3" borderId="9" xfId="0" applyNumberFormat="1" applyFont="1" applyFill="1" applyBorder="1" applyAlignment="1">
      <alignment horizontal="right" vertical="center"/>
    </xf>
    <xf numFmtId="0" fontId="30" fillId="0" borderId="59" xfId="0" applyFont="1" applyBorder="1" applyAlignment="1">
      <alignment horizontal="right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right" vertical="center"/>
    </xf>
    <xf numFmtId="164" fontId="13" fillId="0" borderId="1" xfId="0" applyNumberFormat="1" applyFont="1" applyBorder="1" applyAlignment="1">
      <alignment vertical="center"/>
    </xf>
    <xf numFmtId="164" fontId="0" fillId="0" borderId="1" xfId="0" applyNumberFormat="1" applyBorder="1"/>
    <xf numFmtId="1" fontId="0" fillId="2" borderId="25" xfId="0" applyNumberFormat="1" applyFill="1" applyBorder="1" applyAlignment="1">
      <alignment horizontal="right" vertical="center"/>
    </xf>
    <xf numFmtId="0" fontId="0" fillId="2" borderId="25" xfId="0" applyFill="1" applyBorder="1" applyAlignment="1">
      <alignment horizontal="right" vertical="center"/>
    </xf>
    <xf numFmtId="1" fontId="0" fillId="2" borderId="1" xfId="0" applyNumberForma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8" xfId="0" applyFill="1" applyBorder="1" applyAlignment="1">
      <alignment horizontal="right" vertical="center"/>
    </xf>
    <xf numFmtId="164" fontId="17" fillId="12" borderId="31" xfId="0" applyNumberFormat="1" applyFont="1" applyFill="1" applyBorder="1" applyAlignment="1">
      <alignment vertical="center"/>
    </xf>
    <xf numFmtId="164" fontId="17" fillId="12" borderId="5" xfId="0" applyNumberFormat="1" applyFont="1" applyFill="1" applyBorder="1" applyAlignment="1">
      <alignment vertical="center"/>
    </xf>
    <xf numFmtId="165" fontId="17" fillId="12" borderId="1" xfId="0" applyNumberFormat="1" applyFont="1" applyFill="1" applyBorder="1" applyAlignment="1">
      <alignment vertical="center"/>
    </xf>
    <xf numFmtId="0" fontId="0" fillId="12" borderId="25" xfId="0" applyFill="1" applyBorder="1" applyAlignment="1">
      <alignment horizontal="left" vertical="center" wrapText="1"/>
    </xf>
    <xf numFmtId="0" fontId="0" fillId="12" borderId="3" xfId="0" applyFill="1" applyBorder="1" applyAlignment="1">
      <alignment horizontal="left" vertical="center" wrapText="1"/>
    </xf>
    <xf numFmtId="0" fontId="0" fillId="12" borderId="1" xfId="0" applyFill="1" applyBorder="1" applyAlignment="1">
      <alignment horizontal="left" vertical="center" wrapText="1"/>
    </xf>
    <xf numFmtId="3" fontId="0" fillId="13" borderId="25" xfId="0" applyNumberFormat="1" applyFill="1" applyBorder="1" applyAlignment="1">
      <alignment horizontal="center" vertical="center"/>
    </xf>
    <xf numFmtId="3" fontId="0" fillId="13" borderId="1" xfId="0" applyNumberFormat="1" applyFill="1" applyBorder="1" applyAlignment="1">
      <alignment horizontal="center" vertical="center"/>
    </xf>
    <xf numFmtId="0" fontId="37" fillId="0" borderId="0" xfId="0" applyFont="1"/>
    <xf numFmtId="165" fontId="0" fillId="12" borderId="3" xfId="0" applyNumberFormat="1" applyFill="1" applyBorder="1" applyAlignment="1">
      <alignment vertical="center"/>
    </xf>
    <xf numFmtId="165" fontId="0" fillId="12" borderId="1" xfId="0" applyNumberFormat="1" applyFill="1" applyBorder="1" applyAlignment="1">
      <alignment vertical="center"/>
    </xf>
    <xf numFmtId="165" fontId="0" fillId="12" borderId="8" xfId="0" applyNumberFormat="1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 wrapText="1"/>
    </xf>
    <xf numFmtId="0" fontId="6" fillId="13" borderId="3" xfId="0" applyFont="1" applyFill="1" applyBorder="1" applyAlignment="1">
      <alignment horizontal="center" vertical="center"/>
    </xf>
    <xf numFmtId="0" fontId="26" fillId="12" borderId="25" xfId="0" applyFont="1" applyFill="1" applyBorder="1" applyAlignment="1">
      <alignment horizontal="center" vertical="center"/>
    </xf>
    <xf numFmtId="0" fontId="8" fillId="12" borderId="25" xfId="0" applyFont="1" applyFill="1" applyBorder="1" applyAlignment="1">
      <alignment horizontal="left" vertical="center"/>
    </xf>
    <xf numFmtId="0" fontId="8" fillId="12" borderId="3" xfId="0" applyFont="1" applyFill="1" applyBorder="1" applyAlignment="1">
      <alignment horizontal="left" vertical="center"/>
    </xf>
    <xf numFmtId="165" fontId="8" fillId="12" borderId="25" xfId="0" applyNumberFormat="1" applyFont="1" applyFill="1" applyBorder="1" applyAlignment="1">
      <alignment horizontal="right" vertical="center"/>
    </xf>
    <xf numFmtId="165" fontId="8" fillId="12" borderId="54" xfId="0" applyNumberFormat="1" applyFont="1" applyFill="1" applyBorder="1" applyAlignment="1">
      <alignment horizontal="right" vertical="center"/>
    </xf>
    <xf numFmtId="165" fontId="8" fillId="12" borderId="3" xfId="0" applyNumberFormat="1" applyFont="1" applyFill="1" applyBorder="1" applyAlignment="1">
      <alignment horizontal="right" vertical="center"/>
    </xf>
    <xf numFmtId="164" fontId="8" fillId="12" borderId="31" xfId="0" applyNumberFormat="1" applyFont="1" applyFill="1" applyBorder="1" applyAlignment="1">
      <alignment horizontal="right" vertical="center"/>
    </xf>
    <xf numFmtId="164" fontId="8" fillId="12" borderId="55" xfId="0" applyNumberFormat="1" applyFont="1" applyFill="1" applyBorder="1" applyAlignment="1">
      <alignment horizontal="right" vertical="center"/>
    </xf>
    <xf numFmtId="164" fontId="8" fillId="12" borderId="30" xfId="0" applyNumberFormat="1" applyFont="1" applyFill="1" applyBorder="1" applyAlignment="1">
      <alignment horizontal="right" vertical="center"/>
    </xf>
    <xf numFmtId="0" fontId="6" fillId="1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/>
    </xf>
    <xf numFmtId="0" fontId="8" fillId="12" borderId="3" xfId="0" applyFont="1" applyFill="1" applyBorder="1" applyAlignment="1">
      <alignment horizontal="center" vertical="center"/>
    </xf>
    <xf numFmtId="164" fontId="8" fillId="12" borderId="3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/>
    </xf>
    <xf numFmtId="165" fontId="16" fillId="12" borderId="3" xfId="0" applyNumberFormat="1" applyFont="1" applyFill="1" applyBorder="1" applyAlignment="1">
      <alignment horizontal="right" vertical="center"/>
    </xf>
    <xf numFmtId="165" fontId="16" fillId="12" borderId="1" xfId="0" applyNumberFormat="1" applyFont="1" applyFill="1" applyBorder="1" applyAlignment="1">
      <alignment horizontal="right" vertical="center"/>
    </xf>
    <xf numFmtId="164" fontId="8" fillId="12" borderId="3" xfId="0" applyNumberFormat="1" applyFont="1" applyFill="1" applyBorder="1" applyAlignment="1">
      <alignment horizontal="right" vertical="center"/>
    </xf>
    <xf numFmtId="164" fontId="8" fillId="12" borderId="1" xfId="0" applyNumberFormat="1" applyFont="1" applyFill="1" applyBorder="1" applyAlignment="1">
      <alignment horizontal="right" vertical="center"/>
    </xf>
    <xf numFmtId="0" fontId="3" fillId="2" borderId="25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0" fillId="13" borderId="25" xfId="0" applyFill="1" applyBorder="1" applyAlignment="1">
      <alignment horizontal="center" vertical="center"/>
    </xf>
    <xf numFmtId="0" fontId="0" fillId="12" borderId="25" xfId="0" applyFill="1" applyBorder="1" applyAlignment="1">
      <alignment horizontal="center" vertical="center"/>
    </xf>
    <xf numFmtId="165" fontId="26" fillId="12" borderId="31" xfId="0" applyNumberFormat="1" applyFont="1" applyFill="1" applyBorder="1" applyAlignment="1">
      <alignment horizontal="right" vertical="center"/>
    </xf>
    <xf numFmtId="0" fontId="0" fillId="14" borderId="1" xfId="0" applyFill="1" applyBorder="1" applyAlignment="1">
      <alignment horizontal="left" vertical="center"/>
    </xf>
    <xf numFmtId="0" fontId="0" fillId="14" borderId="8" xfId="0" applyFill="1" applyBorder="1" applyAlignment="1">
      <alignment horizontal="left" vertical="center"/>
    </xf>
    <xf numFmtId="0" fontId="8" fillId="13" borderId="25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8" fillId="13" borderId="8" xfId="0" applyFont="1" applyFill="1" applyBorder="1" applyAlignment="1">
      <alignment horizontal="center" vertical="center"/>
    </xf>
    <xf numFmtId="165" fontId="8" fillId="11" borderId="2" xfId="0" applyNumberFormat="1" applyFont="1" applyFill="1" applyBorder="1" applyAlignment="1">
      <alignment horizontal="left" vertical="center"/>
    </xf>
    <xf numFmtId="0" fontId="20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right" vertical="center"/>
    </xf>
    <xf numFmtId="0" fontId="16" fillId="2" borderId="8" xfId="0" applyFont="1" applyFill="1" applyBorder="1" applyAlignment="1">
      <alignment horizontal="right" vertical="center"/>
    </xf>
    <xf numFmtId="3" fontId="0" fillId="13" borderId="8" xfId="0" applyNumberFormat="1" applyFill="1" applyBorder="1" applyAlignment="1">
      <alignment horizontal="center" vertical="center"/>
    </xf>
    <xf numFmtId="10" fontId="26" fillId="2" borderId="1" xfId="0" applyNumberFormat="1" applyFont="1" applyFill="1" applyBorder="1" applyAlignment="1">
      <alignment horizontal="center" vertical="center"/>
    </xf>
    <xf numFmtId="10" fontId="26" fillId="2" borderId="8" xfId="0" applyNumberFormat="1" applyFont="1" applyFill="1" applyBorder="1" applyAlignment="1">
      <alignment horizontal="center" vertical="center"/>
    </xf>
    <xf numFmtId="10" fontId="26" fillId="2" borderId="3" xfId="0" applyNumberFormat="1" applyFont="1" applyFill="1" applyBorder="1" applyAlignment="1">
      <alignment horizontal="center" vertical="center"/>
    </xf>
    <xf numFmtId="165" fontId="8" fillId="12" borderId="1" xfId="0" applyNumberFormat="1" applyFont="1" applyFill="1" applyBorder="1" applyAlignment="1">
      <alignment horizontal="right" vertical="center"/>
    </xf>
    <xf numFmtId="0" fontId="0" fillId="12" borderId="8" xfId="0" applyFill="1" applyBorder="1" applyAlignment="1">
      <alignment horizontal="left" vertical="center" wrapText="1"/>
    </xf>
    <xf numFmtId="0" fontId="7" fillId="9" borderId="28" xfId="0" applyFont="1" applyFill="1" applyBorder="1" applyAlignment="1">
      <alignment horizontal="center" vertical="center" wrapText="1"/>
    </xf>
    <xf numFmtId="164" fontId="8" fillId="3" borderId="65" xfId="0" applyNumberFormat="1" applyFont="1" applyFill="1" applyBorder="1" applyAlignment="1">
      <alignment horizontal="right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3" borderId="3" xfId="0" applyFont="1" applyFill="1" applyBorder="1" applyAlignment="1" applyProtection="1">
      <alignment horizontal="left" vertical="center"/>
      <protection locked="0"/>
    </xf>
    <xf numFmtId="165" fontId="8" fillId="3" borderId="1" xfId="0" applyNumberFormat="1" applyFont="1" applyFill="1" applyBorder="1" applyAlignment="1" applyProtection="1">
      <alignment horizontal="right" vertical="center"/>
      <protection locked="0"/>
    </xf>
    <xf numFmtId="0" fontId="8" fillId="3" borderId="1" xfId="0" applyFont="1" applyFill="1" applyBorder="1" applyAlignment="1" applyProtection="1">
      <alignment horizontal="left" vertical="center"/>
      <protection locked="0"/>
    </xf>
    <xf numFmtId="0" fontId="16" fillId="3" borderId="1" xfId="0" applyFont="1" applyFill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16" fillId="3" borderId="2" xfId="0" applyFont="1" applyFill="1" applyBorder="1" applyAlignment="1" applyProtection="1">
      <alignment horizontal="left" vertical="center"/>
      <protection locked="0"/>
    </xf>
    <xf numFmtId="165" fontId="8" fillId="3" borderId="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165" fontId="0" fillId="3" borderId="1" xfId="0" applyNumberFormat="1" applyFill="1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left"/>
      <protection locked="0"/>
    </xf>
    <xf numFmtId="165" fontId="0" fillId="3" borderId="8" xfId="0" applyNumberFormat="1" applyFill="1" applyBorder="1" applyProtection="1"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11" fontId="8" fillId="3" borderId="8" xfId="0" applyNumberFormat="1" applyFont="1" applyFill="1" applyBorder="1" applyAlignment="1" applyProtection="1">
      <alignment horizontal="left" vertical="center"/>
      <protection locked="0"/>
    </xf>
    <xf numFmtId="165" fontId="8" fillId="3" borderId="8" xfId="0" applyNumberFormat="1" applyFont="1" applyFill="1" applyBorder="1" applyAlignment="1" applyProtection="1">
      <alignment horizontal="right" vertical="center"/>
      <protection locked="0"/>
    </xf>
    <xf numFmtId="0" fontId="8" fillId="3" borderId="3" xfId="0" applyFont="1" applyFill="1" applyBorder="1" applyAlignment="1" applyProtection="1">
      <alignment horizontal="left" vertical="center" wrapText="1"/>
      <protection locked="0"/>
    </xf>
    <xf numFmtId="165" fontId="8" fillId="3" borderId="3" xfId="0" applyNumberFormat="1" applyFont="1" applyFill="1" applyBorder="1" applyAlignment="1" applyProtection="1">
      <alignment horizontal="right" vertical="center"/>
      <protection locked="0"/>
    </xf>
    <xf numFmtId="0" fontId="8" fillId="3" borderId="8" xfId="0" applyFont="1" applyFill="1" applyBorder="1" applyAlignment="1" applyProtection="1">
      <alignment horizontal="left" vertical="center"/>
      <protection locked="0"/>
    </xf>
    <xf numFmtId="0" fontId="26" fillId="0" borderId="25" xfId="0" applyFont="1" applyBorder="1" applyAlignment="1" applyProtection="1">
      <alignment horizontal="center" vertical="center" wrapText="1"/>
      <protection locked="0"/>
    </xf>
    <xf numFmtId="0" fontId="26" fillId="3" borderId="3" xfId="0" applyFont="1" applyFill="1" applyBorder="1" applyAlignment="1" applyProtection="1">
      <alignment horizontal="left" vertical="center" wrapText="1"/>
      <protection locked="0"/>
    </xf>
    <xf numFmtId="0" fontId="26" fillId="0" borderId="1" xfId="0" applyFont="1" applyBorder="1" applyAlignment="1" applyProtection="1">
      <alignment horizontal="center" vertical="center"/>
      <protection locked="0"/>
    </xf>
    <xf numFmtId="0" fontId="26" fillId="3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left" vertical="center"/>
      <protection locked="0"/>
    </xf>
    <xf numFmtId="165" fontId="8" fillId="3" borderId="25" xfId="0" applyNumberFormat="1" applyFont="1" applyFill="1" applyBorder="1" applyAlignment="1" applyProtection="1">
      <alignment horizontal="right" vertical="center"/>
      <protection locked="0"/>
    </xf>
    <xf numFmtId="165" fontId="8" fillId="3" borderId="5" xfId="0" applyNumberFormat="1" applyFont="1" applyFill="1" applyBorder="1" applyAlignment="1" applyProtection="1">
      <alignment horizontal="right" vertical="center"/>
      <protection locked="0"/>
    </xf>
    <xf numFmtId="0" fontId="0" fillId="0" borderId="25" xfId="0" applyBorder="1" applyAlignment="1" applyProtection="1">
      <alignment horizontal="left" vertical="center" wrapText="1"/>
      <protection locked="0"/>
    </xf>
    <xf numFmtId="0" fontId="0" fillId="3" borderId="25" xfId="0" applyFill="1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11" fontId="0" fillId="3" borderId="1" xfId="0" applyNumberForma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3" borderId="8" xfId="0" applyFill="1" applyBorder="1" applyAlignment="1" applyProtection="1">
      <alignment horizontal="left" vertical="center" wrapText="1"/>
      <protection locked="0"/>
    </xf>
    <xf numFmtId="11" fontId="0" fillId="3" borderId="8" xfId="0" applyNumberFormat="1" applyFill="1" applyBorder="1" applyAlignment="1" applyProtection="1">
      <alignment horizontal="left" vertical="center" wrapText="1"/>
      <protection locked="0"/>
    </xf>
    <xf numFmtId="165" fontId="17" fillId="3" borderId="1" xfId="0" applyNumberFormat="1" applyFont="1" applyFill="1" applyBorder="1" applyAlignment="1" applyProtection="1">
      <alignment vertical="center"/>
      <protection locked="0"/>
    </xf>
    <xf numFmtId="165" fontId="0" fillId="3" borderId="3" xfId="0" applyNumberFormat="1" applyFill="1" applyBorder="1" applyAlignment="1" applyProtection="1">
      <alignment vertical="center"/>
      <protection locked="0"/>
    </xf>
    <xf numFmtId="165" fontId="17" fillId="3" borderId="8" xfId="0" applyNumberFormat="1" applyFont="1" applyFill="1" applyBorder="1" applyAlignment="1" applyProtection="1">
      <alignment vertical="center"/>
      <protection locked="0"/>
    </xf>
    <xf numFmtId="165" fontId="0" fillId="3" borderId="8" xfId="0" applyNumberFormat="1" applyFill="1" applyBorder="1" applyAlignment="1" applyProtection="1">
      <alignment vertical="center"/>
      <protection locked="0"/>
    </xf>
    <xf numFmtId="165" fontId="17" fillId="3" borderId="25" xfId="0" applyNumberFormat="1" applyFont="1" applyFill="1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0" fontId="0" fillId="3" borderId="25" xfId="0" applyFill="1" applyBorder="1" applyAlignment="1" applyProtection="1">
      <alignment horizontal="left" vertical="center"/>
      <protection locked="0"/>
    </xf>
    <xf numFmtId="165" fontId="0" fillId="3" borderId="25" xfId="0" applyNumberForma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3" borderId="8" xfId="0" applyFill="1" applyBorder="1" applyAlignment="1" applyProtection="1">
      <alignment vertical="center" wrapText="1"/>
      <protection locked="0"/>
    </xf>
    <xf numFmtId="165" fontId="0" fillId="3" borderId="1" xfId="0" applyNumberFormat="1" applyFill="1" applyBorder="1" applyAlignment="1" applyProtection="1">
      <alignment vertical="center"/>
      <protection locked="0"/>
    </xf>
    <xf numFmtId="165" fontId="0" fillId="3" borderId="8" xfId="0" applyNumberFormat="1" applyFill="1" applyBorder="1" applyAlignment="1" applyProtection="1">
      <alignment horizontal="right" vertical="center"/>
      <protection locked="0"/>
    </xf>
    <xf numFmtId="0" fontId="26" fillId="0" borderId="25" xfId="0" applyFont="1" applyBorder="1" applyAlignment="1" applyProtection="1">
      <alignment horizontal="center" vertical="center"/>
      <protection locked="0"/>
    </xf>
    <xf numFmtId="165" fontId="0" fillId="3" borderId="27" xfId="0" applyNumberFormat="1" applyFill="1" applyBorder="1" applyAlignment="1" applyProtection="1">
      <alignment vertical="center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0" fontId="8" fillId="3" borderId="25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8" fillId="0" borderId="54" xfId="0" applyFont="1" applyBorder="1" applyAlignment="1" applyProtection="1">
      <alignment horizontal="center" vertical="center"/>
      <protection locked="0"/>
    </xf>
    <xf numFmtId="165" fontId="8" fillId="3" borderId="49" xfId="0" applyNumberFormat="1" applyFont="1" applyFill="1" applyBorder="1" applyAlignment="1" applyProtection="1">
      <alignment horizontal="right" vertical="center"/>
      <protection locked="0"/>
    </xf>
    <xf numFmtId="165" fontId="8" fillId="3" borderId="54" xfId="0" applyNumberFormat="1" applyFont="1" applyFill="1" applyBorder="1" applyAlignment="1" applyProtection="1">
      <alignment horizontal="right" vertical="center"/>
      <protection locked="0"/>
    </xf>
    <xf numFmtId="164" fontId="8" fillId="3" borderId="31" xfId="0" applyNumberFormat="1" applyFont="1" applyFill="1" applyBorder="1" applyAlignment="1" applyProtection="1">
      <alignment horizontal="right" vertical="center"/>
      <protection locked="0"/>
    </xf>
    <xf numFmtId="164" fontId="8" fillId="3" borderId="51" xfId="0" applyNumberFormat="1" applyFont="1" applyFill="1" applyBorder="1" applyAlignment="1" applyProtection="1">
      <alignment horizontal="right" vertical="center"/>
      <protection locked="0"/>
    </xf>
    <xf numFmtId="164" fontId="8" fillId="3" borderId="55" xfId="0" applyNumberFormat="1" applyFont="1" applyFill="1" applyBorder="1" applyAlignment="1" applyProtection="1">
      <alignment horizontal="right" vertical="center"/>
      <protection locked="0"/>
    </xf>
    <xf numFmtId="164" fontId="8" fillId="3" borderId="50" xfId="0" applyNumberFormat="1" applyFont="1" applyFill="1" applyBorder="1" applyAlignment="1" applyProtection="1">
      <alignment horizontal="right" vertical="center"/>
      <protection locked="0"/>
    </xf>
    <xf numFmtId="164" fontId="8" fillId="3" borderId="30" xfId="0" applyNumberFormat="1" applyFont="1" applyFill="1" applyBorder="1" applyAlignment="1" applyProtection="1">
      <alignment horizontal="right" vertical="center"/>
      <protection locked="0"/>
    </xf>
    <xf numFmtId="164" fontId="8" fillId="3" borderId="46" xfId="0" applyNumberFormat="1" applyFont="1" applyFill="1" applyBorder="1" applyAlignment="1" applyProtection="1">
      <alignment horizontal="right" vertical="center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3" borderId="8" xfId="0" applyFont="1" applyFill="1" applyBorder="1" applyAlignment="1" applyProtection="1">
      <alignment horizontal="left" vertical="center" wrapText="1"/>
      <protection locked="0"/>
    </xf>
    <xf numFmtId="165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165" fontId="8" fillId="3" borderId="8" xfId="0" applyNumberFormat="1" applyFont="1" applyFill="1" applyBorder="1" applyAlignment="1" applyProtection="1">
      <alignment horizontal="right" vertical="center" wrapText="1"/>
      <protection locked="0"/>
    </xf>
    <xf numFmtId="164" fontId="8" fillId="11" borderId="1" xfId="0" applyNumberFormat="1" applyFont="1" applyFill="1" applyBorder="1" applyAlignment="1" applyProtection="1">
      <alignment horizontal="right" vertical="center"/>
      <protection locked="0"/>
    </xf>
    <xf numFmtId="165" fontId="17" fillId="3" borderId="3" xfId="0" applyNumberFormat="1" applyFont="1" applyFill="1" applyBorder="1" applyAlignment="1" applyProtection="1">
      <alignment vertical="center" wrapText="1"/>
      <protection locked="0"/>
    </xf>
    <xf numFmtId="165" fontId="17" fillId="3" borderId="8" xfId="0" applyNumberFormat="1" applyFont="1" applyFill="1" applyBorder="1" applyAlignment="1" applyProtection="1">
      <alignment vertical="center" wrapText="1"/>
      <protection locked="0"/>
    </xf>
    <xf numFmtId="165" fontId="16" fillId="3" borderId="25" xfId="0" applyNumberFormat="1" applyFont="1" applyFill="1" applyBorder="1" applyAlignment="1" applyProtection="1">
      <alignment horizontal="right" vertical="center"/>
      <protection locked="0"/>
    </xf>
    <xf numFmtId="165" fontId="26" fillId="3" borderId="25" xfId="0" applyNumberFormat="1" applyFont="1" applyFill="1" applyBorder="1" applyAlignment="1" applyProtection="1">
      <alignment horizontal="right" vertical="center"/>
      <protection locked="0"/>
    </xf>
    <xf numFmtId="165" fontId="16" fillId="3" borderId="1" xfId="0" applyNumberFormat="1" applyFont="1" applyFill="1" applyBorder="1" applyAlignment="1" applyProtection="1">
      <alignment horizontal="right" vertical="center"/>
      <protection locked="0"/>
    </xf>
    <xf numFmtId="165" fontId="26" fillId="3" borderId="1" xfId="0" applyNumberFormat="1" applyFont="1" applyFill="1" applyBorder="1" applyAlignment="1" applyProtection="1">
      <alignment horizontal="right" vertical="center"/>
      <protection locked="0"/>
    </xf>
    <xf numFmtId="165" fontId="31" fillId="11" borderId="1" xfId="0" applyNumberFormat="1" applyFont="1" applyFill="1" applyBorder="1" applyAlignment="1" applyProtection="1">
      <alignment horizontal="right" vertical="center"/>
      <protection locked="0"/>
    </xf>
    <xf numFmtId="166" fontId="25" fillId="11" borderId="1" xfId="0" applyNumberFormat="1" applyFont="1" applyFill="1" applyBorder="1" applyAlignment="1" applyProtection="1">
      <alignment horizontal="right" vertical="center"/>
      <protection locked="0"/>
    </xf>
    <xf numFmtId="0" fontId="17" fillId="3" borderId="3" xfId="0" applyFont="1" applyFill="1" applyBorder="1" applyAlignment="1" applyProtection="1">
      <alignment horizontal="left" vertical="center" wrapText="1"/>
      <protection locked="0"/>
    </xf>
    <xf numFmtId="165" fontId="17" fillId="3" borderId="3" xfId="0" applyNumberFormat="1" applyFont="1" applyFill="1" applyBorder="1" applyAlignment="1" applyProtection="1">
      <alignment horizontal="right" vertical="center" wrapText="1"/>
      <protection locked="0"/>
    </xf>
    <xf numFmtId="0" fontId="17" fillId="3" borderId="1" xfId="0" applyFont="1" applyFill="1" applyBorder="1" applyAlignment="1" applyProtection="1">
      <alignment horizontal="left" vertical="center" wrapText="1"/>
      <protection locked="0"/>
    </xf>
    <xf numFmtId="165" fontId="17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3" borderId="8" xfId="0" applyFont="1" applyFill="1" applyBorder="1" applyAlignment="1" applyProtection="1">
      <alignment horizontal="left" vertical="center" wrapText="1"/>
      <protection locked="0"/>
    </xf>
    <xf numFmtId="165" fontId="17" fillId="3" borderId="3" xfId="0" applyNumberFormat="1" applyFont="1" applyFill="1" applyBorder="1" applyAlignment="1" applyProtection="1">
      <alignment vertical="center"/>
      <protection locked="0"/>
    </xf>
    <xf numFmtId="3" fontId="17" fillId="3" borderId="1" xfId="0" applyNumberFormat="1" applyFont="1" applyFill="1" applyBorder="1" applyAlignment="1" applyProtection="1">
      <alignment horizontal="left" vertical="center" wrapText="1"/>
      <protection locked="0"/>
    </xf>
    <xf numFmtId="3" fontId="17" fillId="3" borderId="8" xfId="0" applyNumberFormat="1" applyFont="1" applyFill="1" applyBorder="1" applyAlignment="1" applyProtection="1">
      <alignment horizontal="left" vertical="center" wrapText="1"/>
      <protection locked="0"/>
    </xf>
    <xf numFmtId="165" fontId="17" fillId="3" borderId="25" xfId="0" applyNumberFormat="1" applyFont="1" applyFill="1" applyBorder="1" applyAlignment="1" applyProtection="1">
      <alignment horizontal="right" vertical="center" wrapText="1"/>
      <protection locked="0"/>
    </xf>
    <xf numFmtId="165" fontId="16" fillId="3" borderId="8" xfId="0" applyNumberFormat="1" applyFont="1" applyFill="1" applyBorder="1" applyAlignment="1" applyProtection="1">
      <alignment horizontal="right" vertical="center"/>
      <protection locked="0"/>
    </xf>
    <xf numFmtId="164" fontId="8" fillId="3" borderId="8" xfId="0" applyNumberFormat="1" applyFont="1" applyFill="1" applyBorder="1" applyAlignment="1" applyProtection="1">
      <alignment horizontal="right" vertical="center"/>
      <protection locked="0"/>
    </xf>
    <xf numFmtId="0" fontId="26" fillId="0" borderId="25" xfId="0" applyFont="1" applyBorder="1" applyAlignment="1" applyProtection="1">
      <alignment horizontal="left" vertical="center" wrapText="1"/>
      <protection locked="0"/>
    </xf>
    <xf numFmtId="165" fontId="26" fillId="0" borderId="25" xfId="0" applyNumberFormat="1" applyFont="1" applyBorder="1" applyAlignment="1" applyProtection="1">
      <alignment horizontal="right" vertical="center"/>
      <protection locked="0"/>
    </xf>
    <xf numFmtId="0" fontId="26" fillId="0" borderId="1" xfId="0" applyFont="1" applyBorder="1" applyAlignment="1" applyProtection="1">
      <alignment horizontal="left" vertical="center" wrapText="1"/>
      <protection locked="0"/>
    </xf>
    <xf numFmtId="165" fontId="26" fillId="0" borderId="1" xfId="0" applyNumberFormat="1" applyFont="1" applyBorder="1" applyAlignment="1" applyProtection="1">
      <alignment horizontal="right" vertical="center"/>
      <protection locked="0"/>
    </xf>
    <xf numFmtId="165" fontId="0" fillId="3" borderId="1" xfId="0" applyNumberFormat="1" applyFill="1" applyBorder="1" applyAlignment="1" applyProtection="1">
      <alignment horizontal="right" vertical="center"/>
      <protection locked="0"/>
    </xf>
    <xf numFmtId="164" fontId="0" fillId="3" borderId="1" xfId="0" applyNumberFormat="1" applyFill="1" applyBorder="1" applyAlignment="1" applyProtection="1">
      <alignment horizontal="right" vertical="center"/>
      <protection locked="0"/>
    </xf>
    <xf numFmtId="164" fontId="0" fillId="3" borderId="8" xfId="0" applyNumberFormat="1" applyFill="1" applyBorder="1" applyAlignment="1" applyProtection="1">
      <alignment horizontal="right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3" borderId="8" xfId="0" applyFill="1" applyBorder="1" applyAlignment="1" applyProtection="1">
      <alignment horizontal="center" vertical="center" wrapText="1"/>
      <protection locked="0"/>
    </xf>
    <xf numFmtId="165" fontId="26" fillId="3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8" fillId="3" borderId="25" xfId="0" applyFont="1" applyFill="1" applyBorder="1" applyAlignment="1" applyProtection="1">
      <alignment horizontal="left" vertical="center"/>
      <protection locked="0"/>
    </xf>
    <xf numFmtId="164" fontId="8" fillId="3" borderId="25" xfId="0" applyNumberFormat="1" applyFont="1" applyFill="1" applyBorder="1" applyAlignment="1" applyProtection="1">
      <alignment horizontal="right" vertical="center"/>
      <protection locked="0"/>
    </xf>
    <xf numFmtId="164" fontId="8" fillId="3" borderId="1" xfId="0" applyNumberFormat="1" applyFont="1" applyFill="1" applyBorder="1" applyAlignment="1" applyProtection="1">
      <alignment horizontal="right" vertical="center"/>
      <protection locked="0"/>
    </xf>
    <xf numFmtId="164" fontId="17" fillId="3" borderId="3" xfId="0" applyNumberFormat="1" applyFont="1" applyFill="1" applyBorder="1" applyAlignment="1" applyProtection="1">
      <alignment vertical="center"/>
      <protection locked="0"/>
    </xf>
    <xf numFmtId="164" fontId="17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17" fillId="3" borderId="8" xfId="0" applyNumberFormat="1" applyFont="1" applyFill="1" applyBorder="1" applyAlignment="1" applyProtection="1">
      <alignment vertical="center" wrapText="1"/>
      <protection locked="0"/>
    </xf>
    <xf numFmtId="0" fontId="17" fillId="3" borderId="25" xfId="0" applyFont="1" applyFill="1" applyBorder="1" applyAlignment="1" applyProtection="1">
      <alignment horizontal="left" vertical="center" wrapText="1"/>
      <protection locked="0"/>
    </xf>
    <xf numFmtId="165" fontId="17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30" xfId="0" applyFont="1" applyBorder="1" applyAlignment="1" applyProtection="1">
      <alignment horizontal="left" vertical="center"/>
      <protection locked="0"/>
    </xf>
    <xf numFmtId="164" fontId="17" fillId="3" borderId="30" xfId="0" applyNumberFormat="1" applyFont="1" applyFill="1" applyBorder="1" applyAlignment="1" applyProtection="1">
      <alignment horizontal="right" vertical="center"/>
      <protection locked="0"/>
    </xf>
    <xf numFmtId="0" fontId="17" fillId="0" borderId="46" xfId="0" applyFont="1" applyBorder="1" applyAlignment="1" applyProtection="1">
      <alignment horizontal="left" vertical="center"/>
      <protection locked="0"/>
    </xf>
    <xf numFmtId="164" fontId="17" fillId="3" borderId="46" xfId="0" applyNumberFormat="1" applyFont="1" applyFill="1" applyBorder="1" applyAlignment="1" applyProtection="1">
      <alignment horizontal="right" vertical="center"/>
      <protection locked="0"/>
    </xf>
    <xf numFmtId="0" fontId="17" fillId="3" borderId="25" xfId="0" applyFont="1" applyFill="1" applyBorder="1" applyAlignment="1" applyProtection="1">
      <alignment horizontal="left" vertical="center"/>
      <protection locked="0"/>
    </xf>
    <xf numFmtId="164" fontId="26" fillId="3" borderId="25" xfId="0" applyNumberFormat="1" applyFont="1" applyFill="1" applyBorder="1" applyAlignment="1" applyProtection="1">
      <alignment horizontal="right" vertical="center" wrapText="1"/>
      <protection locked="0"/>
    </xf>
    <xf numFmtId="0" fontId="17" fillId="3" borderId="3" xfId="0" applyFont="1" applyFill="1" applyBorder="1" applyAlignment="1" applyProtection="1">
      <alignment horizontal="left" vertical="center"/>
      <protection locked="0"/>
    </xf>
    <xf numFmtId="164" fontId="26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3" borderId="8" xfId="0" applyFont="1" applyFill="1" applyBorder="1" applyAlignment="1" applyProtection="1">
      <alignment horizontal="left" vertical="center"/>
      <protection locked="0"/>
    </xf>
    <xf numFmtId="164" fontId="26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protection locked="0"/>
    </xf>
    <xf numFmtId="11" fontId="8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9" borderId="0" xfId="0" applyFill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right" vertical="center"/>
    </xf>
    <xf numFmtId="0" fontId="16" fillId="2" borderId="3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left" vertical="center"/>
    </xf>
    <xf numFmtId="0" fontId="17" fillId="7" borderId="0" xfId="0" applyFont="1" applyFill="1" applyAlignment="1">
      <alignment horizontal="left" vertical="center"/>
    </xf>
    <xf numFmtId="0" fontId="17" fillId="7" borderId="0" xfId="0" applyFont="1" applyFill="1" applyAlignment="1">
      <alignment horizontal="left" vertical="center" wrapText="1"/>
    </xf>
    <xf numFmtId="0" fontId="0" fillId="2" borderId="2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14" fillId="4" borderId="24" xfId="0" applyFont="1" applyFill="1" applyBorder="1" applyAlignment="1">
      <alignment horizontal="left" vertical="center"/>
    </xf>
    <xf numFmtId="0" fontId="14" fillId="4" borderId="25" xfId="0" applyFont="1" applyFill="1" applyBorder="1" applyAlignment="1">
      <alignment horizontal="left" vertical="center"/>
    </xf>
    <xf numFmtId="0" fontId="14" fillId="4" borderId="26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9" fillId="9" borderId="5" xfId="0" applyFont="1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9" borderId="45" xfId="0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textRotation="90" wrapText="1"/>
    </xf>
    <xf numFmtId="0" fontId="13" fillId="2" borderId="20" xfId="0" applyFont="1" applyFill="1" applyBorder="1" applyAlignment="1">
      <alignment horizontal="center" vertical="center" textRotation="90" wrapText="1"/>
    </xf>
    <xf numFmtId="0" fontId="9" fillId="2" borderId="10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7" fillId="8" borderId="0" xfId="0" applyFont="1" applyFill="1" applyAlignment="1">
      <alignment horizontal="left"/>
    </xf>
    <xf numFmtId="0" fontId="17" fillId="7" borderId="0" xfId="0" applyFont="1" applyFill="1" applyAlignment="1">
      <alignment horizontal="left"/>
    </xf>
    <xf numFmtId="0" fontId="9" fillId="2" borderId="9" xfId="0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left"/>
    </xf>
    <xf numFmtId="0" fontId="14" fillId="4" borderId="13" xfId="0" applyFont="1" applyFill="1" applyBorder="1" applyAlignment="1">
      <alignment horizontal="left"/>
    </xf>
    <xf numFmtId="0" fontId="14" fillId="4" borderId="14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textRotation="90" wrapText="1"/>
    </xf>
    <xf numFmtId="0" fontId="13" fillId="2" borderId="43" xfId="0" applyFont="1" applyFill="1" applyBorder="1" applyAlignment="1">
      <alignment horizontal="center" vertical="center" textRotation="90" wrapText="1"/>
    </xf>
    <xf numFmtId="0" fontId="27" fillId="2" borderId="2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left" vertical="center" wrapText="1"/>
    </xf>
    <xf numFmtId="0" fontId="11" fillId="9" borderId="5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right" vertical="center"/>
    </xf>
    <xf numFmtId="0" fontId="9" fillId="2" borderId="6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3" fillId="2" borderId="44" xfId="0" applyFont="1" applyFill="1" applyBorder="1" applyAlignment="1">
      <alignment horizontal="center" vertical="center" textRotation="90" wrapText="1"/>
    </xf>
    <xf numFmtId="0" fontId="14" fillId="4" borderId="35" xfId="0" applyFont="1" applyFill="1" applyBorder="1" applyAlignment="1">
      <alignment horizontal="left" vertical="center"/>
    </xf>
    <xf numFmtId="0" fontId="14" fillId="4" borderId="36" xfId="0" applyFont="1" applyFill="1" applyBorder="1" applyAlignment="1">
      <alignment horizontal="left" vertical="center"/>
    </xf>
    <xf numFmtId="0" fontId="14" fillId="4" borderId="37" xfId="0" applyFont="1" applyFill="1" applyBorder="1" applyAlignment="1">
      <alignment horizontal="left" vertical="center"/>
    </xf>
    <xf numFmtId="0" fontId="13" fillId="2" borderId="27" xfId="0" applyFont="1" applyFill="1" applyBorder="1" applyAlignment="1">
      <alignment horizontal="center" vertical="center" textRotation="90" wrapText="1"/>
    </xf>
    <xf numFmtId="0" fontId="13" fillId="2" borderId="4" xfId="0" applyFont="1" applyFill="1" applyBorder="1" applyAlignment="1">
      <alignment horizontal="center" vertical="center" textRotation="90" wrapText="1"/>
    </xf>
    <xf numFmtId="0" fontId="13" fillId="2" borderId="10" xfId="0" applyFont="1" applyFill="1" applyBorder="1" applyAlignment="1">
      <alignment horizontal="center" vertical="center" textRotation="90" wrapText="1"/>
    </xf>
    <xf numFmtId="0" fontId="0" fillId="2" borderId="29" xfId="0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9" fillId="2" borderId="57" xfId="0" applyFont="1" applyFill="1" applyBorder="1" applyAlignment="1">
      <alignment horizontal="center" vertical="center" wrapText="1"/>
    </xf>
    <xf numFmtId="0" fontId="9" fillId="2" borderId="58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9" fillId="9" borderId="30" xfId="0" applyFont="1" applyFill="1" applyBorder="1" applyAlignment="1">
      <alignment horizontal="center" vertical="center" wrapText="1"/>
    </xf>
    <xf numFmtId="0" fontId="0" fillId="9" borderId="32" xfId="0" applyFill="1" applyBorder="1" applyAlignment="1">
      <alignment horizontal="center" vertical="center" wrapText="1"/>
    </xf>
    <xf numFmtId="0" fontId="0" fillId="9" borderId="38" xfId="0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textRotation="90" wrapText="1"/>
    </xf>
    <xf numFmtId="0" fontId="13" fillId="2" borderId="15" xfId="0" applyFont="1" applyFill="1" applyBorder="1" applyAlignment="1">
      <alignment horizontal="center" vertical="center" textRotation="90"/>
    </xf>
    <xf numFmtId="0" fontId="13" fillId="2" borderId="17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/>
    </xf>
    <xf numFmtId="0" fontId="0" fillId="9" borderId="0" xfId="0" applyFill="1" applyAlignment="1">
      <alignment horizontal="left" vertical="center"/>
    </xf>
    <xf numFmtId="0" fontId="13" fillId="2" borderId="21" xfId="0" applyFont="1" applyFill="1" applyBorder="1" applyAlignment="1">
      <alignment horizontal="center" vertical="center" textRotation="90"/>
    </xf>
    <xf numFmtId="0" fontId="11" fillId="2" borderId="2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center" vertical="center" textRotation="90"/>
    </xf>
    <xf numFmtId="0" fontId="38" fillId="9" borderId="5" xfId="0" applyFont="1" applyFill="1" applyBorder="1" applyAlignment="1">
      <alignment horizontal="center" vertical="center" wrapText="1"/>
    </xf>
    <xf numFmtId="0" fontId="26" fillId="9" borderId="6" xfId="0" applyFont="1" applyFill="1" applyBorder="1" applyAlignment="1">
      <alignment horizontal="center" vertical="center" wrapText="1"/>
    </xf>
    <xf numFmtId="0" fontId="26" fillId="9" borderId="45" xfId="0" applyFont="1" applyFill="1" applyBorder="1" applyAlignment="1">
      <alignment horizontal="center" vertical="center" wrapText="1"/>
    </xf>
    <xf numFmtId="164" fontId="8" fillId="3" borderId="22" xfId="0" applyNumberFormat="1" applyFont="1" applyFill="1" applyBorder="1" applyAlignment="1">
      <alignment horizontal="right" vertical="center"/>
    </xf>
    <xf numFmtId="164" fontId="8" fillId="3" borderId="18" xfId="0" applyNumberFormat="1" applyFont="1" applyFill="1" applyBorder="1" applyAlignment="1">
      <alignment horizontal="right" vertical="center"/>
    </xf>
    <xf numFmtId="164" fontId="8" fillId="3" borderId="26" xfId="0" applyNumberFormat="1" applyFont="1" applyFill="1" applyBorder="1" applyAlignment="1">
      <alignment horizontal="right" vertical="center"/>
    </xf>
    <xf numFmtId="164" fontId="8" fillId="3" borderId="52" xfId="0" applyNumberFormat="1" applyFont="1" applyFill="1" applyBorder="1" applyAlignment="1">
      <alignment horizontal="right" vertical="center"/>
    </xf>
    <xf numFmtId="164" fontId="8" fillId="3" borderId="56" xfId="0" applyNumberFormat="1" applyFont="1" applyFill="1" applyBorder="1" applyAlignment="1">
      <alignment horizontal="right" vertical="center"/>
    </xf>
    <xf numFmtId="0" fontId="14" fillId="4" borderId="31" xfId="0" applyFont="1" applyFill="1" applyBorder="1" applyAlignment="1">
      <alignment horizontal="left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53" xfId="0" applyFont="1" applyFill="1" applyBorder="1" applyAlignment="1">
      <alignment horizontal="center" vertical="center"/>
    </xf>
    <xf numFmtId="0" fontId="15" fillId="2" borderId="6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4" fillId="4" borderId="35" xfId="0" applyFont="1" applyFill="1" applyBorder="1" applyAlignment="1">
      <alignment horizontal="left"/>
    </xf>
    <xf numFmtId="0" fontId="14" fillId="4" borderId="36" xfId="0" applyFont="1" applyFill="1" applyBorder="1" applyAlignment="1">
      <alignment horizontal="left"/>
    </xf>
    <xf numFmtId="0" fontId="14" fillId="4" borderId="37" xfId="0" applyFont="1" applyFill="1" applyBorder="1" applyAlignment="1">
      <alignment horizontal="left"/>
    </xf>
    <xf numFmtId="0" fontId="13" fillId="2" borderId="17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center" vertical="center" wrapText="1"/>
    </xf>
    <xf numFmtId="0" fontId="9" fillId="9" borderId="32" xfId="0" applyFont="1" applyFill="1" applyBorder="1" applyAlignment="1">
      <alignment horizontal="center" wrapText="1"/>
    </xf>
    <xf numFmtId="0" fontId="0" fillId="9" borderId="32" xfId="0" applyFill="1" applyBorder="1" applyAlignment="1">
      <alignment horizontal="center" wrapText="1"/>
    </xf>
    <xf numFmtId="0" fontId="0" fillId="9" borderId="38" xfId="0" applyFill="1" applyBorder="1" applyAlignment="1">
      <alignment horizontal="center" wrapText="1"/>
    </xf>
    <xf numFmtId="0" fontId="9" fillId="2" borderId="30" xfId="0" applyFont="1" applyFill="1" applyBorder="1" applyAlignment="1">
      <alignment horizontal="center" wrapText="1"/>
    </xf>
    <xf numFmtId="0" fontId="9" fillId="2" borderId="32" xfId="0" applyFont="1" applyFill="1" applyBorder="1" applyAlignment="1">
      <alignment horizontal="center" wrapText="1"/>
    </xf>
    <xf numFmtId="0" fontId="7" fillId="9" borderId="16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13" fillId="2" borderId="35" xfId="0" applyFont="1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9" borderId="7" xfId="0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29" fillId="6" borderId="8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 wrapText="1"/>
    </xf>
    <xf numFmtId="0" fontId="14" fillId="4" borderId="63" xfId="0" applyFont="1" applyFill="1" applyBorder="1" applyAlignment="1">
      <alignment horizontal="left" vertical="center"/>
    </xf>
    <xf numFmtId="0" fontId="14" fillId="4" borderId="61" xfId="0" applyFont="1" applyFill="1" applyBorder="1" applyAlignment="1">
      <alignment horizontal="left" vertical="center"/>
    </xf>
    <xf numFmtId="0" fontId="14" fillId="4" borderId="6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23" fillId="2" borderId="21" xfId="0" applyFont="1" applyFill="1" applyBorder="1" applyAlignment="1">
      <alignment horizontal="center" vertical="center" textRotation="90" wrapText="1"/>
    </xf>
    <xf numFmtId="0" fontId="23" fillId="2" borderId="15" xfId="0" applyFont="1" applyFill="1" applyBorder="1" applyAlignment="1">
      <alignment horizontal="center" vertical="center" textRotation="90" wrapText="1"/>
    </xf>
    <xf numFmtId="0" fontId="23" fillId="2" borderId="17" xfId="0" applyFont="1" applyFill="1" applyBorder="1" applyAlignment="1">
      <alignment horizontal="center" vertical="center" textRotation="90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/>
    </xf>
    <xf numFmtId="0" fontId="20" fillId="2" borderId="3" xfId="0" applyFont="1" applyFill="1" applyBorder="1" applyAlignment="1">
      <alignment horizontal="left" vertical="center"/>
    </xf>
    <xf numFmtId="0" fontId="20" fillId="2" borderId="10" xfId="0" applyFont="1" applyFill="1" applyBorder="1" applyAlignment="1">
      <alignment horizontal="left" vertical="center"/>
    </xf>
    <xf numFmtId="0" fontId="22" fillId="2" borderId="3" xfId="0" applyFont="1" applyFill="1" applyBorder="1" applyAlignment="1">
      <alignment horizontal="center" vertical="center" textRotation="90" wrapText="1"/>
    </xf>
    <xf numFmtId="0" fontId="22" fillId="2" borderId="1" xfId="0" applyFont="1" applyFill="1" applyBorder="1" applyAlignment="1">
      <alignment horizontal="center" vertical="center" textRotation="90" wrapText="1"/>
    </xf>
    <xf numFmtId="0" fontId="22" fillId="2" borderId="8" xfId="0" applyFont="1" applyFill="1" applyBorder="1" applyAlignment="1">
      <alignment horizontal="center" vertical="center" textRotation="90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8" xfId="0" applyFont="1" applyFill="1" applyBorder="1" applyAlignment="1">
      <alignment horizontal="center" vertical="center" wrapText="1"/>
    </xf>
    <xf numFmtId="0" fontId="21" fillId="9" borderId="31" xfId="0" applyFont="1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0" fillId="9" borderId="14" xfId="0" applyFill="1" applyBorder="1" applyAlignment="1">
      <alignment horizontal="center" vertical="center" wrapText="1"/>
    </xf>
    <xf numFmtId="0" fontId="19" fillId="7" borderId="16" xfId="0" applyFont="1" applyFill="1" applyBorder="1" applyAlignment="1">
      <alignment horizontal="center" vertical="center" wrapText="1"/>
    </xf>
    <xf numFmtId="0" fontId="19" fillId="7" borderId="18" xfId="0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center" vertical="center" textRotation="90" wrapText="1"/>
    </xf>
    <xf numFmtId="0" fontId="24" fillId="2" borderId="15" xfId="0" applyFont="1" applyFill="1" applyBorder="1" applyAlignment="1">
      <alignment horizontal="center" vertical="center" textRotation="90" wrapText="1"/>
    </xf>
    <xf numFmtId="0" fontId="24" fillId="2" borderId="17" xfId="0" applyFont="1" applyFill="1" applyBorder="1" applyAlignment="1">
      <alignment horizontal="center" vertical="center" textRotation="90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15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4" fillId="4" borderId="12" xfId="0" applyFont="1" applyFill="1" applyBorder="1" applyAlignment="1">
      <alignment horizontal="left" vertical="center"/>
    </xf>
    <xf numFmtId="0" fontId="14" fillId="4" borderId="13" xfId="0" applyFont="1" applyFill="1" applyBorder="1" applyAlignment="1">
      <alignment horizontal="left" vertical="center"/>
    </xf>
    <xf numFmtId="0" fontId="14" fillId="4" borderId="1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center" vertical="center" textRotation="90" wrapText="1"/>
    </xf>
    <xf numFmtId="0" fontId="29" fillId="2" borderId="27" xfId="0" applyFont="1" applyFill="1" applyBorder="1" applyAlignment="1">
      <alignment horizontal="left" vertical="center" wrapText="1"/>
    </xf>
    <xf numFmtId="0" fontId="29" fillId="2" borderId="4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left" vertical="center"/>
    </xf>
    <xf numFmtId="0" fontId="9" fillId="9" borderId="5" xfId="0" applyFont="1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9" borderId="45" xfId="0" applyFill="1" applyBorder="1" applyAlignment="1">
      <alignment horizontal="center" vertical="center"/>
    </xf>
    <xf numFmtId="0" fontId="14" fillId="4" borderId="11" xfId="0" applyFont="1" applyFill="1" applyBorder="1" applyAlignment="1">
      <alignment horizontal="left" vertical="center"/>
    </xf>
    <xf numFmtId="0" fontId="7" fillId="9" borderId="5" xfId="0" applyFont="1" applyFill="1" applyBorder="1" applyAlignment="1">
      <alignment horizontal="center" vertical="center" wrapText="1"/>
    </xf>
    <xf numFmtId="0" fontId="19" fillId="6" borderId="9" xfId="0" applyFont="1" applyFill="1" applyBorder="1" applyAlignment="1">
      <alignment horizontal="center" vertical="center"/>
    </xf>
    <xf numFmtId="0" fontId="19" fillId="6" borderId="42" xfId="0" applyFont="1" applyFill="1" applyBorder="1" applyAlignment="1">
      <alignment horizontal="center" vertical="center"/>
    </xf>
    <xf numFmtId="0" fontId="28" fillId="2" borderId="44" xfId="0" applyFont="1" applyFill="1" applyBorder="1" applyAlignment="1">
      <alignment horizontal="center" vertical="center" textRotation="90"/>
    </xf>
    <xf numFmtId="0" fontId="28" fillId="2" borderId="19" xfId="0" applyFont="1" applyFill="1" applyBorder="1" applyAlignment="1">
      <alignment horizontal="center" vertical="center" textRotation="90"/>
    </xf>
    <xf numFmtId="0" fontId="28" fillId="2" borderId="20" xfId="0" applyFont="1" applyFill="1" applyBorder="1" applyAlignment="1">
      <alignment horizontal="center" vertical="center" textRotation="90"/>
    </xf>
    <xf numFmtId="0" fontId="24" fillId="2" borderId="24" xfId="0" applyFont="1" applyFill="1" applyBorder="1" applyAlignment="1">
      <alignment horizontal="center" vertical="center" textRotation="90" wrapText="1"/>
    </xf>
    <xf numFmtId="0" fontId="20" fillId="2" borderId="25" xfId="0" applyFont="1" applyFill="1" applyBorder="1" applyAlignment="1">
      <alignment horizontal="left" vertical="center" wrapText="1"/>
    </xf>
    <xf numFmtId="0" fontId="20" fillId="2" borderId="27" xfId="0" applyFont="1" applyFill="1" applyBorder="1" applyAlignment="1">
      <alignment horizontal="left" vertical="center" wrapText="1"/>
    </xf>
    <xf numFmtId="0" fontId="33" fillId="2" borderId="64" xfId="0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</cellXfs>
  <cellStyles count="2">
    <cellStyle name="Normal 2" xfId="1" xr:uid="{00000000-0005-0000-0000-000000000000}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1:P44"/>
  <sheetViews>
    <sheetView tabSelected="1" topLeftCell="E1" zoomScale="85" zoomScaleNormal="85" workbookViewId="0">
      <selection activeCell="K5" sqref="K5"/>
    </sheetView>
  </sheetViews>
  <sheetFormatPr defaultRowHeight="14.4" x14ac:dyDescent="0.3"/>
  <cols>
    <col min="1" max="1" width="3.33203125" customWidth="1"/>
    <col min="3" max="3" width="28.77734375" customWidth="1"/>
    <col min="4" max="4" width="12.88671875" customWidth="1"/>
    <col min="5" max="5" width="26.88671875" bestFit="1" customWidth="1"/>
    <col min="6" max="6" width="6.88671875" customWidth="1"/>
    <col min="7" max="7" width="13.88671875" customWidth="1"/>
    <col min="8" max="8" width="27.5546875" customWidth="1"/>
    <col min="9" max="10" width="16.109375" bestFit="1" customWidth="1"/>
    <col min="11" max="11" width="18.6640625" customWidth="1"/>
    <col min="12" max="12" width="36" customWidth="1"/>
    <col min="13" max="13" width="17.109375" customWidth="1"/>
    <col min="14" max="14" width="16.5546875" customWidth="1"/>
    <col min="15" max="15" width="13.21875" customWidth="1"/>
    <col min="16" max="16" width="17.77734375" customWidth="1"/>
    <col min="17" max="17" width="14.77734375" customWidth="1"/>
    <col min="18" max="18" width="22.33203125" customWidth="1"/>
  </cols>
  <sheetData>
    <row r="1" spans="2:16" ht="15" thickBot="1" x14ac:dyDescent="0.35"/>
    <row r="2" spans="2:16" ht="18" thickTop="1" x14ac:dyDescent="0.3">
      <c r="B2" s="515" t="s">
        <v>347</v>
      </c>
      <c r="C2" s="516"/>
      <c r="D2" s="516"/>
      <c r="E2" s="516"/>
      <c r="F2" s="516"/>
      <c r="G2" s="516"/>
      <c r="H2" s="516"/>
      <c r="I2" s="516"/>
      <c r="J2" s="516"/>
      <c r="K2" s="516"/>
      <c r="L2" s="516"/>
      <c r="M2" s="516"/>
      <c r="N2" s="516"/>
      <c r="O2" s="516"/>
      <c r="P2" s="517"/>
    </row>
    <row r="3" spans="2:16" ht="22.35" customHeight="1" x14ac:dyDescent="0.3">
      <c r="B3" s="518" t="s">
        <v>0</v>
      </c>
      <c r="C3" s="495" t="s">
        <v>151</v>
      </c>
      <c r="D3" s="496"/>
      <c r="E3" s="496"/>
      <c r="F3" s="496"/>
      <c r="G3" s="496"/>
      <c r="H3" s="496"/>
      <c r="I3" s="496"/>
      <c r="J3" s="497"/>
      <c r="K3" s="520" t="s">
        <v>149</v>
      </c>
      <c r="L3" s="521"/>
      <c r="M3" s="521"/>
      <c r="N3" s="521"/>
      <c r="O3" s="521"/>
      <c r="P3" s="522"/>
    </row>
    <row r="4" spans="2:16" ht="58.2" thickBot="1" x14ac:dyDescent="0.35">
      <c r="B4" s="519"/>
      <c r="C4" s="82" t="s">
        <v>11</v>
      </c>
      <c r="D4" s="10" t="s">
        <v>2</v>
      </c>
      <c r="E4" s="10" t="s">
        <v>3</v>
      </c>
      <c r="F4" s="10" t="s">
        <v>4</v>
      </c>
      <c r="G4" s="10" t="s">
        <v>143</v>
      </c>
      <c r="H4" s="10" t="s">
        <v>266</v>
      </c>
      <c r="I4" s="10" t="s">
        <v>433</v>
      </c>
      <c r="J4" s="10" t="s">
        <v>144</v>
      </c>
      <c r="K4" s="42" t="s">
        <v>573</v>
      </c>
      <c r="L4" s="42" t="s">
        <v>219</v>
      </c>
      <c r="M4" s="42" t="s">
        <v>145</v>
      </c>
      <c r="N4" s="21" t="s">
        <v>146</v>
      </c>
      <c r="O4" s="79" t="s">
        <v>147</v>
      </c>
      <c r="P4" s="362" t="s">
        <v>148</v>
      </c>
    </row>
    <row r="5" spans="2:16" ht="15" customHeight="1" thickTop="1" x14ac:dyDescent="0.3">
      <c r="B5" s="523" t="s">
        <v>7</v>
      </c>
      <c r="C5" s="507" t="s">
        <v>200</v>
      </c>
      <c r="D5" s="505">
        <v>2</v>
      </c>
      <c r="E5" s="506" t="s">
        <v>8</v>
      </c>
      <c r="F5" s="499">
        <v>16</v>
      </c>
      <c r="G5" s="499">
        <v>75</v>
      </c>
      <c r="H5" s="76" t="s">
        <v>265</v>
      </c>
      <c r="I5" s="76">
        <v>4</v>
      </c>
      <c r="J5" s="76">
        <v>5</v>
      </c>
      <c r="K5" s="364"/>
      <c r="L5" s="365"/>
      <c r="M5" s="382"/>
      <c r="N5" s="106">
        <f t="shared" ref="N5:N34" si="0">M5*730</f>
        <v>0</v>
      </c>
      <c r="O5" s="107">
        <f t="shared" ref="O5:O34" si="1">J5*N5</f>
        <v>0</v>
      </c>
      <c r="P5" s="363">
        <f t="shared" ref="P5:P34" si="2">O5*I5</f>
        <v>0</v>
      </c>
    </row>
    <row r="6" spans="2:16" x14ac:dyDescent="0.3">
      <c r="B6" s="523"/>
      <c r="C6" s="507"/>
      <c r="D6" s="502"/>
      <c r="E6" s="504"/>
      <c r="F6" s="500"/>
      <c r="G6" s="500"/>
      <c r="H6" s="84" t="s">
        <v>9</v>
      </c>
      <c r="I6" s="84">
        <v>4</v>
      </c>
      <c r="J6" s="84">
        <v>5</v>
      </c>
      <c r="K6" s="364"/>
      <c r="L6" s="365"/>
      <c r="M6" s="366"/>
      <c r="N6" s="109">
        <f t="shared" si="0"/>
        <v>0</v>
      </c>
      <c r="O6" s="110">
        <f t="shared" si="1"/>
        <v>0</v>
      </c>
      <c r="P6" s="111">
        <f t="shared" si="2"/>
        <v>0</v>
      </c>
    </row>
    <row r="7" spans="2:16" x14ac:dyDescent="0.3">
      <c r="B7" s="523"/>
      <c r="C7" s="507"/>
      <c r="D7" s="501">
        <v>2</v>
      </c>
      <c r="E7" s="503" t="s">
        <v>8</v>
      </c>
      <c r="F7" s="498">
        <v>32</v>
      </c>
      <c r="G7" s="498">
        <v>150</v>
      </c>
      <c r="H7" s="84" t="s">
        <v>265</v>
      </c>
      <c r="I7" s="84">
        <v>12</v>
      </c>
      <c r="J7" s="84">
        <v>10</v>
      </c>
      <c r="K7" s="364"/>
      <c r="L7" s="365"/>
      <c r="M7" s="366"/>
      <c r="N7" s="109">
        <f t="shared" si="0"/>
        <v>0</v>
      </c>
      <c r="O7" s="110">
        <f t="shared" si="1"/>
        <v>0</v>
      </c>
      <c r="P7" s="112">
        <f t="shared" si="2"/>
        <v>0</v>
      </c>
    </row>
    <row r="8" spans="2:16" x14ac:dyDescent="0.3">
      <c r="B8" s="523"/>
      <c r="C8" s="507"/>
      <c r="D8" s="502"/>
      <c r="E8" s="504"/>
      <c r="F8" s="500"/>
      <c r="G8" s="500"/>
      <c r="H8" s="84" t="s">
        <v>9</v>
      </c>
      <c r="I8" s="84">
        <v>12</v>
      </c>
      <c r="J8" s="84">
        <v>10</v>
      </c>
      <c r="K8" s="364"/>
      <c r="L8" s="365"/>
      <c r="M8" s="366"/>
      <c r="N8" s="109">
        <f t="shared" si="0"/>
        <v>0</v>
      </c>
      <c r="O8" s="110">
        <f t="shared" si="1"/>
        <v>0</v>
      </c>
      <c r="P8" s="112">
        <f t="shared" si="2"/>
        <v>0</v>
      </c>
    </row>
    <row r="9" spans="2:16" x14ac:dyDescent="0.3">
      <c r="B9" s="523"/>
      <c r="C9" s="507"/>
      <c r="D9" s="501">
        <v>2</v>
      </c>
      <c r="E9" s="503" t="s">
        <v>10</v>
      </c>
      <c r="F9" s="498">
        <v>8</v>
      </c>
      <c r="G9" s="498">
        <v>50</v>
      </c>
      <c r="H9" s="84" t="s">
        <v>265</v>
      </c>
      <c r="I9" s="84">
        <v>6</v>
      </c>
      <c r="J9" s="84">
        <v>5</v>
      </c>
      <c r="K9" s="364"/>
      <c r="L9" s="367"/>
      <c r="M9" s="366"/>
      <c r="N9" s="109">
        <f t="shared" si="0"/>
        <v>0</v>
      </c>
      <c r="O9" s="110">
        <f t="shared" si="1"/>
        <v>0</v>
      </c>
      <c r="P9" s="112">
        <f t="shared" si="2"/>
        <v>0</v>
      </c>
    </row>
    <row r="10" spans="2:16" x14ac:dyDescent="0.3">
      <c r="B10" s="523"/>
      <c r="C10" s="508"/>
      <c r="D10" s="502"/>
      <c r="E10" s="504"/>
      <c r="F10" s="500"/>
      <c r="G10" s="500"/>
      <c r="H10" s="84" t="s">
        <v>9</v>
      </c>
      <c r="I10" s="84">
        <v>6</v>
      </c>
      <c r="J10" s="84">
        <v>5</v>
      </c>
      <c r="K10" s="364"/>
      <c r="L10" s="367"/>
      <c r="M10" s="366"/>
      <c r="N10" s="109">
        <f t="shared" si="0"/>
        <v>0</v>
      </c>
      <c r="O10" s="110">
        <f t="shared" si="1"/>
        <v>0</v>
      </c>
      <c r="P10" s="112">
        <f t="shared" si="2"/>
        <v>0</v>
      </c>
    </row>
    <row r="11" spans="2:16" x14ac:dyDescent="0.3">
      <c r="B11" s="523"/>
      <c r="C11" s="509" t="s">
        <v>201</v>
      </c>
      <c r="D11" s="501">
        <v>4</v>
      </c>
      <c r="E11" s="503" t="s">
        <v>8</v>
      </c>
      <c r="F11" s="498">
        <v>16</v>
      </c>
      <c r="G11" s="498">
        <v>150</v>
      </c>
      <c r="H11" s="84" t="s">
        <v>265</v>
      </c>
      <c r="I11" s="84">
        <v>4</v>
      </c>
      <c r="J11" s="84">
        <v>5</v>
      </c>
      <c r="K11" s="364"/>
      <c r="L11" s="367"/>
      <c r="M11" s="366"/>
      <c r="N11" s="109">
        <f t="shared" si="0"/>
        <v>0</v>
      </c>
      <c r="O11" s="110">
        <f t="shared" si="1"/>
        <v>0</v>
      </c>
      <c r="P11" s="112">
        <f t="shared" si="2"/>
        <v>0</v>
      </c>
    </row>
    <row r="12" spans="2:16" x14ac:dyDescent="0.3">
      <c r="B12" s="523"/>
      <c r="C12" s="507"/>
      <c r="D12" s="502"/>
      <c r="E12" s="504"/>
      <c r="F12" s="500"/>
      <c r="G12" s="500"/>
      <c r="H12" s="84" t="s">
        <v>9</v>
      </c>
      <c r="I12" s="84">
        <v>4</v>
      </c>
      <c r="J12" s="84">
        <v>5</v>
      </c>
      <c r="K12" s="364"/>
      <c r="L12" s="367"/>
      <c r="M12" s="366"/>
      <c r="N12" s="109">
        <f t="shared" si="0"/>
        <v>0</v>
      </c>
      <c r="O12" s="110">
        <f t="shared" si="1"/>
        <v>0</v>
      </c>
      <c r="P12" s="112">
        <f t="shared" si="2"/>
        <v>0</v>
      </c>
    </row>
    <row r="13" spans="2:16" x14ac:dyDescent="0.3">
      <c r="B13" s="523"/>
      <c r="C13" s="507"/>
      <c r="D13" s="501">
        <v>4</v>
      </c>
      <c r="E13" s="503" t="s">
        <v>8</v>
      </c>
      <c r="F13" s="498">
        <v>32</v>
      </c>
      <c r="G13" s="498">
        <v>150</v>
      </c>
      <c r="H13" s="84" t="s">
        <v>265</v>
      </c>
      <c r="I13" s="84">
        <v>12</v>
      </c>
      <c r="J13" s="84">
        <v>10</v>
      </c>
      <c r="K13" s="364"/>
      <c r="L13" s="367"/>
      <c r="M13" s="366"/>
      <c r="N13" s="109">
        <f t="shared" si="0"/>
        <v>0</v>
      </c>
      <c r="O13" s="110">
        <f t="shared" si="1"/>
        <v>0</v>
      </c>
      <c r="P13" s="112">
        <f t="shared" si="2"/>
        <v>0</v>
      </c>
    </row>
    <row r="14" spans="2:16" x14ac:dyDescent="0.3">
      <c r="B14" s="523"/>
      <c r="C14" s="507"/>
      <c r="D14" s="502"/>
      <c r="E14" s="504"/>
      <c r="F14" s="500"/>
      <c r="G14" s="500"/>
      <c r="H14" s="84" t="s">
        <v>9</v>
      </c>
      <c r="I14" s="84">
        <v>12</v>
      </c>
      <c r="J14" s="84">
        <v>10</v>
      </c>
      <c r="K14" s="364"/>
      <c r="L14" s="367"/>
      <c r="M14" s="366"/>
      <c r="N14" s="109">
        <f t="shared" si="0"/>
        <v>0</v>
      </c>
      <c r="O14" s="110">
        <f t="shared" si="1"/>
        <v>0</v>
      </c>
      <c r="P14" s="112">
        <f t="shared" si="2"/>
        <v>0</v>
      </c>
    </row>
    <row r="15" spans="2:16" x14ac:dyDescent="0.3">
      <c r="B15" s="523"/>
      <c r="C15" s="507"/>
      <c r="D15" s="501">
        <v>4</v>
      </c>
      <c r="E15" s="503" t="s">
        <v>10</v>
      </c>
      <c r="F15" s="498">
        <v>32</v>
      </c>
      <c r="G15" s="498">
        <v>100</v>
      </c>
      <c r="H15" s="84" t="s">
        <v>265</v>
      </c>
      <c r="I15" s="84">
        <v>6</v>
      </c>
      <c r="J15" s="84">
        <v>5</v>
      </c>
      <c r="K15" s="364"/>
      <c r="L15" s="367"/>
      <c r="M15" s="366"/>
      <c r="N15" s="109">
        <f t="shared" si="0"/>
        <v>0</v>
      </c>
      <c r="O15" s="110">
        <f t="shared" si="1"/>
        <v>0</v>
      </c>
      <c r="P15" s="112">
        <f t="shared" si="2"/>
        <v>0</v>
      </c>
    </row>
    <row r="16" spans="2:16" x14ac:dyDescent="0.3">
      <c r="B16" s="523"/>
      <c r="C16" s="508"/>
      <c r="D16" s="502"/>
      <c r="E16" s="504"/>
      <c r="F16" s="500"/>
      <c r="G16" s="500"/>
      <c r="H16" s="84" t="s">
        <v>9</v>
      </c>
      <c r="I16" s="84">
        <v>6</v>
      </c>
      <c r="J16" s="84">
        <v>5</v>
      </c>
      <c r="K16" s="364"/>
      <c r="L16" s="367"/>
      <c r="M16" s="366"/>
      <c r="N16" s="109">
        <f t="shared" si="0"/>
        <v>0</v>
      </c>
      <c r="O16" s="110">
        <f t="shared" si="1"/>
        <v>0</v>
      </c>
      <c r="P16" s="112">
        <f t="shared" si="2"/>
        <v>0</v>
      </c>
    </row>
    <row r="17" spans="2:16" x14ac:dyDescent="0.3">
      <c r="B17" s="523"/>
      <c r="C17" s="509" t="s">
        <v>202</v>
      </c>
      <c r="D17" s="501">
        <v>8</v>
      </c>
      <c r="E17" s="503" t="s">
        <v>8</v>
      </c>
      <c r="F17" s="498">
        <v>32</v>
      </c>
      <c r="G17" s="498">
        <v>300</v>
      </c>
      <c r="H17" s="84" t="s">
        <v>265</v>
      </c>
      <c r="I17" s="84">
        <v>4</v>
      </c>
      <c r="J17" s="84">
        <v>5</v>
      </c>
      <c r="K17" s="364"/>
      <c r="L17" s="367"/>
      <c r="M17" s="366"/>
      <c r="N17" s="109">
        <f t="shared" si="0"/>
        <v>0</v>
      </c>
      <c r="O17" s="110">
        <f t="shared" si="1"/>
        <v>0</v>
      </c>
      <c r="P17" s="112">
        <f t="shared" si="2"/>
        <v>0</v>
      </c>
    </row>
    <row r="18" spans="2:16" x14ac:dyDescent="0.3">
      <c r="B18" s="523"/>
      <c r="C18" s="507"/>
      <c r="D18" s="502"/>
      <c r="E18" s="504"/>
      <c r="F18" s="500"/>
      <c r="G18" s="500"/>
      <c r="H18" s="84" t="s">
        <v>9</v>
      </c>
      <c r="I18" s="84">
        <v>4</v>
      </c>
      <c r="J18" s="84">
        <v>5</v>
      </c>
      <c r="K18" s="364"/>
      <c r="L18" s="367"/>
      <c r="M18" s="366"/>
      <c r="N18" s="109">
        <f t="shared" si="0"/>
        <v>0</v>
      </c>
      <c r="O18" s="110">
        <f t="shared" si="1"/>
        <v>0</v>
      </c>
      <c r="P18" s="112">
        <f t="shared" si="2"/>
        <v>0</v>
      </c>
    </row>
    <row r="19" spans="2:16" x14ac:dyDescent="0.3">
      <c r="B19" s="523"/>
      <c r="C19" s="507"/>
      <c r="D19" s="501">
        <v>8</v>
      </c>
      <c r="E19" s="503" t="s">
        <v>8</v>
      </c>
      <c r="F19" s="498">
        <v>64</v>
      </c>
      <c r="G19" s="498">
        <v>300</v>
      </c>
      <c r="H19" s="84" t="s">
        <v>265</v>
      </c>
      <c r="I19" s="84">
        <v>12</v>
      </c>
      <c r="J19" s="84">
        <v>5</v>
      </c>
      <c r="K19" s="364"/>
      <c r="L19" s="367"/>
      <c r="M19" s="366"/>
      <c r="N19" s="109">
        <f t="shared" si="0"/>
        <v>0</v>
      </c>
      <c r="O19" s="110">
        <f t="shared" si="1"/>
        <v>0</v>
      </c>
      <c r="P19" s="112">
        <f t="shared" si="2"/>
        <v>0</v>
      </c>
    </row>
    <row r="20" spans="2:16" x14ac:dyDescent="0.3">
      <c r="B20" s="523"/>
      <c r="C20" s="507"/>
      <c r="D20" s="502"/>
      <c r="E20" s="504"/>
      <c r="F20" s="500"/>
      <c r="G20" s="500"/>
      <c r="H20" s="84" t="s">
        <v>9</v>
      </c>
      <c r="I20" s="84">
        <v>12</v>
      </c>
      <c r="J20" s="84">
        <v>5</v>
      </c>
      <c r="K20" s="364"/>
      <c r="L20" s="367"/>
      <c r="M20" s="366"/>
      <c r="N20" s="109">
        <f t="shared" si="0"/>
        <v>0</v>
      </c>
      <c r="O20" s="110">
        <f t="shared" si="1"/>
        <v>0</v>
      </c>
      <c r="P20" s="112">
        <f t="shared" si="2"/>
        <v>0</v>
      </c>
    </row>
    <row r="21" spans="2:16" x14ac:dyDescent="0.3">
      <c r="B21" s="523"/>
      <c r="C21" s="507"/>
      <c r="D21" s="501">
        <v>8</v>
      </c>
      <c r="E21" s="503" t="s">
        <v>10</v>
      </c>
      <c r="F21" s="498">
        <v>64</v>
      </c>
      <c r="G21" s="498">
        <v>200</v>
      </c>
      <c r="H21" s="84" t="s">
        <v>265</v>
      </c>
      <c r="I21" s="84">
        <v>6</v>
      </c>
      <c r="J21" s="84">
        <v>5</v>
      </c>
      <c r="K21" s="364"/>
      <c r="L21" s="367"/>
      <c r="M21" s="366"/>
      <c r="N21" s="109">
        <f t="shared" si="0"/>
        <v>0</v>
      </c>
      <c r="O21" s="110">
        <f t="shared" si="1"/>
        <v>0</v>
      </c>
      <c r="P21" s="112">
        <f t="shared" si="2"/>
        <v>0</v>
      </c>
    </row>
    <row r="22" spans="2:16" x14ac:dyDescent="0.3">
      <c r="B22" s="523"/>
      <c r="C22" s="508"/>
      <c r="D22" s="502"/>
      <c r="E22" s="504"/>
      <c r="F22" s="500"/>
      <c r="G22" s="500"/>
      <c r="H22" s="84" t="s">
        <v>9</v>
      </c>
      <c r="I22" s="84">
        <v>6</v>
      </c>
      <c r="J22" s="84">
        <v>5</v>
      </c>
      <c r="K22" s="364"/>
      <c r="L22" s="367"/>
      <c r="M22" s="366"/>
      <c r="N22" s="109">
        <f t="shared" si="0"/>
        <v>0</v>
      </c>
      <c r="O22" s="110">
        <f t="shared" si="1"/>
        <v>0</v>
      </c>
      <c r="P22" s="112">
        <f t="shared" si="2"/>
        <v>0</v>
      </c>
    </row>
    <row r="23" spans="2:16" x14ac:dyDescent="0.3">
      <c r="B23" s="523"/>
      <c r="C23" s="509" t="s">
        <v>203</v>
      </c>
      <c r="D23" s="501">
        <v>16</v>
      </c>
      <c r="E23" s="503" t="s">
        <v>8</v>
      </c>
      <c r="F23" s="498">
        <v>64</v>
      </c>
      <c r="G23" s="498">
        <v>600</v>
      </c>
      <c r="H23" s="84" t="s">
        <v>265</v>
      </c>
      <c r="I23" s="84">
        <v>4</v>
      </c>
      <c r="J23" s="84">
        <v>5</v>
      </c>
      <c r="K23" s="364"/>
      <c r="L23" s="367"/>
      <c r="M23" s="366"/>
      <c r="N23" s="109">
        <f t="shared" si="0"/>
        <v>0</v>
      </c>
      <c r="O23" s="110">
        <f t="shared" si="1"/>
        <v>0</v>
      </c>
      <c r="P23" s="112">
        <f t="shared" si="2"/>
        <v>0</v>
      </c>
    </row>
    <row r="24" spans="2:16" x14ac:dyDescent="0.3">
      <c r="B24" s="523"/>
      <c r="C24" s="507"/>
      <c r="D24" s="502"/>
      <c r="E24" s="504"/>
      <c r="F24" s="500"/>
      <c r="G24" s="500"/>
      <c r="H24" s="84" t="s">
        <v>9</v>
      </c>
      <c r="I24" s="84">
        <v>4</v>
      </c>
      <c r="J24" s="84">
        <v>5</v>
      </c>
      <c r="K24" s="364"/>
      <c r="L24" s="367"/>
      <c r="M24" s="366"/>
      <c r="N24" s="109">
        <f t="shared" si="0"/>
        <v>0</v>
      </c>
      <c r="O24" s="110">
        <f t="shared" si="1"/>
        <v>0</v>
      </c>
      <c r="P24" s="112">
        <f t="shared" si="2"/>
        <v>0</v>
      </c>
    </row>
    <row r="25" spans="2:16" x14ac:dyDescent="0.3">
      <c r="B25" s="523"/>
      <c r="C25" s="507"/>
      <c r="D25" s="501">
        <v>16</v>
      </c>
      <c r="E25" s="503" t="s">
        <v>8</v>
      </c>
      <c r="F25" s="498">
        <v>128</v>
      </c>
      <c r="G25" s="498">
        <v>600</v>
      </c>
      <c r="H25" s="84" t="s">
        <v>265</v>
      </c>
      <c r="I25" s="84">
        <v>12</v>
      </c>
      <c r="J25" s="84">
        <v>4</v>
      </c>
      <c r="K25" s="364"/>
      <c r="L25" s="367"/>
      <c r="M25" s="366"/>
      <c r="N25" s="109">
        <f t="shared" si="0"/>
        <v>0</v>
      </c>
      <c r="O25" s="110">
        <f t="shared" si="1"/>
        <v>0</v>
      </c>
      <c r="P25" s="112">
        <f t="shared" si="2"/>
        <v>0</v>
      </c>
    </row>
    <row r="26" spans="2:16" x14ac:dyDescent="0.3">
      <c r="B26" s="523"/>
      <c r="C26" s="507"/>
      <c r="D26" s="502"/>
      <c r="E26" s="504"/>
      <c r="F26" s="500"/>
      <c r="G26" s="500"/>
      <c r="H26" s="84" t="s">
        <v>9</v>
      </c>
      <c r="I26" s="84">
        <v>12</v>
      </c>
      <c r="J26" s="84">
        <v>4</v>
      </c>
      <c r="K26" s="364"/>
      <c r="L26" s="367"/>
      <c r="M26" s="366"/>
      <c r="N26" s="109">
        <f t="shared" si="0"/>
        <v>0</v>
      </c>
      <c r="O26" s="110">
        <f t="shared" si="1"/>
        <v>0</v>
      </c>
      <c r="P26" s="112">
        <f t="shared" si="2"/>
        <v>0</v>
      </c>
    </row>
    <row r="27" spans="2:16" x14ac:dyDescent="0.3">
      <c r="B27" s="523"/>
      <c r="C27" s="507"/>
      <c r="D27" s="501">
        <v>16</v>
      </c>
      <c r="E27" s="503" t="s">
        <v>10</v>
      </c>
      <c r="F27" s="498">
        <v>128</v>
      </c>
      <c r="G27" s="498">
        <v>160</v>
      </c>
      <c r="H27" s="84" t="s">
        <v>265</v>
      </c>
      <c r="I27" s="84">
        <v>6</v>
      </c>
      <c r="J27" s="84">
        <v>4</v>
      </c>
      <c r="K27" s="364"/>
      <c r="L27" s="367"/>
      <c r="M27" s="366"/>
      <c r="N27" s="109">
        <f t="shared" si="0"/>
        <v>0</v>
      </c>
      <c r="O27" s="110">
        <f t="shared" si="1"/>
        <v>0</v>
      </c>
      <c r="P27" s="112">
        <f t="shared" si="2"/>
        <v>0</v>
      </c>
    </row>
    <row r="28" spans="2:16" x14ac:dyDescent="0.3">
      <c r="B28" s="523"/>
      <c r="C28" s="508"/>
      <c r="D28" s="502"/>
      <c r="E28" s="504"/>
      <c r="F28" s="500"/>
      <c r="G28" s="500"/>
      <c r="H28" s="84" t="s">
        <v>9</v>
      </c>
      <c r="I28" s="84">
        <v>6</v>
      </c>
      <c r="J28" s="84">
        <v>4</v>
      </c>
      <c r="K28" s="364"/>
      <c r="L28" s="367"/>
      <c r="M28" s="366"/>
      <c r="N28" s="109">
        <f t="shared" si="0"/>
        <v>0</v>
      </c>
      <c r="O28" s="110">
        <f t="shared" si="1"/>
        <v>0</v>
      </c>
      <c r="P28" s="112">
        <f t="shared" si="2"/>
        <v>0</v>
      </c>
    </row>
    <row r="29" spans="2:16" x14ac:dyDescent="0.3">
      <c r="B29" s="523"/>
      <c r="C29" s="509" t="s">
        <v>187</v>
      </c>
      <c r="D29" s="501">
        <v>32</v>
      </c>
      <c r="E29" s="503" t="s">
        <v>8</v>
      </c>
      <c r="F29" s="498">
        <v>128</v>
      </c>
      <c r="G29" s="498">
        <v>1200</v>
      </c>
      <c r="H29" s="84" t="s">
        <v>265</v>
      </c>
      <c r="I29" s="84">
        <v>4</v>
      </c>
      <c r="J29" s="84">
        <v>4</v>
      </c>
      <c r="K29" s="364"/>
      <c r="L29" s="367"/>
      <c r="M29" s="366"/>
      <c r="N29" s="109">
        <f t="shared" si="0"/>
        <v>0</v>
      </c>
      <c r="O29" s="110">
        <f t="shared" si="1"/>
        <v>0</v>
      </c>
      <c r="P29" s="112">
        <f t="shared" si="2"/>
        <v>0</v>
      </c>
    </row>
    <row r="30" spans="2:16" x14ac:dyDescent="0.3">
      <c r="B30" s="523"/>
      <c r="C30" s="507"/>
      <c r="D30" s="502"/>
      <c r="E30" s="504"/>
      <c r="F30" s="500"/>
      <c r="G30" s="500"/>
      <c r="H30" s="84" t="s">
        <v>9</v>
      </c>
      <c r="I30" s="84">
        <v>4</v>
      </c>
      <c r="J30" s="84">
        <v>4</v>
      </c>
      <c r="K30" s="364"/>
      <c r="L30" s="367"/>
      <c r="M30" s="366"/>
      <c r="N30" s="109">
        <f t="shared" si="0"/>
        <v>0</v>
      </c>
      <c r="O30" s="110">
        <f t="shared" si="1"/>
        <v>0</v>
      </c>
      <c r="P30" s="112">
        <f t="shared" si="2"/>
        <v>0</v>
      </c>
    </row>
    <row r="31" spans="2:16" x14ac:dyDescent="0.3">
      <c r="B31" s="523"/>
      <c r="C31" s="507"/>
      <c r="D31" s="501">
        <v>32</v>
      </c>
      <c r="E31" s="503" t="s">
        <v>8</v>
      </c>
      <c r="F31" s="498">
        <v>256</v>
      </c>
      <c r="G31" s="498">
        <v>1200</v>
      </c>
      <c r="H31" s="84" t="s">
        <v>265</v>
      </c>
      <c r="I31" s="84">
        <v>12</v>
      </c>
      <c r="J31" s="84">
        <v>4</v>
      </c>
      <c r="K31" s="364"/>
      <c r="L31" s="368"/>
      <c r="M31" s="366"/>
      <c r="N31" s="109">
        <f t="shared" si="0"/>
        <v>0</v>
      </c>
      <c r="O31" s="110">
        <f t="shared" si="1"/>
        <v>0</v>
      </c>
      <c r="P31" s="112">
        <f t="shared" si="2"/>
        <v>0</v>
      </c>
    </row>
    <row r="32" spans="2:16" x14ac:dyDescent="0.3">
      <c r="B32" s="523"/>
      <c r="C32" s="507"/>
      <c r="D32" s="505"/>
      <c r="E32" s="506"/>
      <c r="F32" s="499"/>
      <c r="G32" s="499"/>
      <c r="H32" s="75" t="s">
        <v>9</v>
      </c>
      <c r="I32" s="75">
        <v>12</v>
      </c>
      <c r="J32" s="75">
        <v>4</v>
      </c>
      <c r="K32" s="369"/>
      <c r="L32" s="370"/>
      <c r="M32" s="371"/>
      <c r="N32" s="113">
        <f t="shared" si="0"/>
        <v>0</v>
      </c>
      <c r="O32" s="114">
        <f t="shared" si="1"/>
        <v>0</v>
      </c>
      <c r="P32" s="112">
        <f t="shared" si="2"/>
        <v>0</v>
      </c>
    </row>
    <row r="33" spans="2:16" x14ac:dyDescent="0.3">
      <c r="B33" s="523"/>
      <c r="C33" s="507"/>
      <c r="D33" s="513">
        <v>32</v>
      </c>
      <c r="E33" s="526" t="s">
        <v>10</v>
      </c>
      <c r="F33" s="513">
        <v>256</v>
      </c>
      <c r="G33" s="513">
        <v>320</v>
      </c>
      <c r="H33" s="84" t="s">
        <v>265</v>
      </c>
      <c r="I33" s="84">
        <v>3</v>
      </c>
      <c r="J33" s="1">
        <v>4</v>
      </c>
      <c r="K33" s="372"/>
      <c r="L33" s="373"/>
      <c r="M33" s="374"/>
      <c r="N33" s="113">
        <f t="shared" si="0"/>
        <v>0</v>
      </c>
      <c r="O33" s="114">
        <f t="shared" si="1"/>
        <v>0</v>
      </c>
      <c r="P33" s="112">
        <f t="shared" si="2"/>
        <v>0</v>
      </c>
    </row>
    <row r="34" spans="2:16" ht="15" thickBot="1" x14ac:dyDescent="0.35">
      <c r="B34" s="524"/>
      <c r="C34" s="525"/>
      <c r="D34" s="514"/>
      <c r="E34" s="527"/>
      <c r="F34" s="514"/>
      <c r="G34" s="514"/>
      <c r="H34" s="12" t="s">
        <v>9</v>
      </c>
      <c r="I34" s="12">
        <v>3</v>
      </c>
      <c r="J34" s="12">
        <v>4</v>
      </c>
      <c r="K34" s="375"/>
      <c r="L34" s="376"/>
      <c r="M34" s="377"/>
      <c r="N34" s="115">
        <f t="shared" si="0"/>
        <v>0</v>
      </c>
      <c r="O34" s="116">
        <f t="shared" si="1"/>
        <v>0</v>
      </c>
      <c r="P34" s="117">
        <f t="shared" si="2"/>
        <v>0</v>
      </c>
    </row>
    <row r="35" spans="2:16" ht="15" thickTop="1" x14ac:dyDescent="0.3"/>
    <row r="36" spans="2:16" ht="15" thickBot="1" x14ac:dyDescent="0.35">
      <c r="P36" s="142">
        <f>SUM(P5:P34)</f>
        <v>0</v>
      </c>
    </row>
    <row r="37" spans="2:16" ht="15" thickTop="1" x14ac:dyDescent="0.3">
      <c r="B37" s="510" t="s">
        <v>150</v>
      </c>
      <c r="C37" s="510"/>
      <c r="D37" s="510"/>
      <c r="E37" s="510"/>
      <c r="F37" s="510"/>
      <c r="G37" s="510"/>
    </row>
    <row r="38" spans="2:16" x14ac:dyDescent="0.3">
      <c r="B38" s="511" t="s">
        <v>569</v>
      </c>
      <c r="C38" s="511"/>
      <c r="D38" s="511"/>
      <c r="E38" s="511"/>
      <c r="F38" s="511"/>
      <c r="G38" s="511"/>
    </row>
    <row r="39" spans="2:16" ht="14.25" customHeight="1" x14ac:dyDescent="0.3">
      <c r="B39" s="512" t="s">
        <v>306</v>
      </c>
      <c r="C39" s="512"/>
      <c r="D39" s="512"/>
      <c r="E39" s="512"/>
      <c r="F39" s="512"/>
      <c r="G39" s="512"/>
    </row>
    <row r="40" spans="2:16" x14ac:dyDescent="0.3">
      <c r="B40" s="512"/>
      <c r="C40" s="512"/>
      <c r="D40" s="512"/>
      <c r="E40" s="512"/>
      <c r="F40" s="512"/>
      <c r="G40" s="512"/>
    </row>
    <row r="41" spans="2:16" ht="14.25" customHeight="1" x14ac:dyDescent="0.3">
      <c r="B41" s="512"/>
      <c r="C41" s="512"/>
      <c r="D41" s="512"/>
      <c r="E41" s="512"/>
      <c r="F41" s="512"/>
      <c r="G41" s="512"/>
    </row>
    <row r="42" spans="2:16" x14ac:dyDescent="0.3">
      <c r="B42" s="512"/>
      <c r="C42" s="512"/>
      <c r="D42" s="512"/>
      <c r="E42" s="512"/>
      <c r="F42" s="512"/>
      <c r="G42" s="512"/>
    </row>
    <row r="43" spans="2:16" ht="14.25" customHeight="1" x14ac:dyDescent="0.3">
      <c r="B43" s="494" t="s">
        <v>515</v>
      </c>
      <c r="C43" s="494"/>
      <c r="D43" s="494"/>
      <c r="E43" s="494"/>
      <c r="F43" s="494"/>
      <c r="G43" s="494"/>
    </row>
    <row r="44" spans="2:16" x14ac:dyDescent="0.3">
      <c r="B44" s="494"/>
      <c r="C44" s="494"/>
      <c r="D44" s="494"/>
      <c r="E44" s="494"/>
      <c r="F44" s="494"/>
      <c r="G44" s="494"/>
    </row>
  </sheetData>
  <sheetProtection algorithmName="SHA-512" hashValue="7hMWNCE1yVqJlvBGE9azskD/VKnWHoAl66TaaAV62lxpMPu1dbiFtH4eArkKDoZnFFRpskaWKOxGa6d83r66Xg==" saltValue="nkUgoHFTvLeQBOM7wnD3jA==" spinCount="100000" sheet="1" objects="1" scenarios="1"/>
  <mergeCells count="74">
    <mergeCell ref="D13:D14"/>
    <mergeCell ref="E13:E14"/>
    <mergeCell ref="C17:C22"/>
    <mergeCell ref="C23:C28"/>
    <mergeCell ref="D9:D10"/>
    <mergeCell ref="D15:D16"/>
    <mergeCell ref="D33:D34"/>
    <mergeCell ref="E33:E34"/>
    <mergeCell ref="F33:F34"/>
    <mergeCell ref="D17:D18"/>
    <mergeCell ref="E17:E18"/>
    <mergeCell ref="F17:F18"/>
    <mergeCell ref="D21:D22"/>
    <mergeCell ref="D27:D28"/>
    <mergeCell ref="D19:D20"/>
    <mergeCell ref="D29:D30"/>
    <mergeCell ref="D25:D26"/>
    <mergeCell ref="G15:G16"/>
    <mergeCell ref="E9:E10"/>
    <mergeCell ref="E15:E16"/>
    <mergeCell ref="F9:F10"/>
    <mergeCell ref="F15:F16"/>
    <mergeCell ref="F13:F14"/>
    <mergeCell ref="G11:G12"/>
    <mergeCell ref="E11:E12"/>
    <mergeCell ref="F11:F12"/>
    <mergeCell ref="B2:P2"/>
    <mergeCell ref="G13:G14"/>
    <mergeCell ref="D5:D6"/>
    <mergeCell ref="E5:E6"/>
    <mergeCell ref="F5:F6"/>
    <mergeCell ref="G5:G6"/>
    <mergeCell ref="D7:D8"/>
    <mergeCell ref="E7:E8"/>
    <mergeCell ref="F7:F8"/>
    <mergeCell ref="G7:G8"/>
    <mergeCell ref="B3:B4"/>
    <mergeCell ref="D11:D12"/>
    <mergeCell ref="G9:G10"/>
    <mergeCell ref="K3:P3"/>
    <mergeCell ref="B5:B34"/>
    <mergeCell ref="C29:C34"/>
    <mergeCell ref="B39:G42"/>
    <mergeCell ref="E19:E20"/>
    <mergeCell ref="F19:F20"/>
    <mergeCell ref="G17:G18"/>
    <mergeCell ref="E29:E30"/>
    <mergeCell ref="F29:F30"/>
    <mergeCell ref="G29:G30"/>
    <mergeCell ref="G21:G22"/>
    <mergeCell ref="G27:G28"/>
    <mergeCell ref="E21:E22"/>
    <mergeCell ref="E27:E28"/>
    <mergeCell ref="F21:F22"/>
    <mergeCell ref="F27:F28"/>
    <mergeCell ref="G25:G26"/>
    <mergeCell ref="E25:E26"/>
    <mergeCell ref="G33:G34"/>
    <mergeCell ref="B43:G44"/>
    <mergeCell ref="C3:J3"/>
    <mergeCell ref="G31:G32"/>
    <mergeCell ref="G19:G20"/>
    <mergeCell ref="D23:D24"/>
    <mergeCell ref="E23:E24"/>
    <mergeCell ref="F23:F24"/>
    <mergeCell ref="G23:G24"/>
    <mergeCell ref="D31:D32"/>
    <mergeCell ref="E31:E32"/>
    <mergeCell ref="F31:F32"/>
    <mergeCell ref="F25:F26"/>
    <mergeCell ref="C5:C10"/>
    <mergeCell ref="C11:C16"/>
    <mergeCell ref="B37:G37"/>
    <mergeCell ref="B38:G38"/>
  </mergeCells>
  <phoneticPr fontId="10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4E6B7-05DA-4E6D-848F-9B0E9F95302F}">
  <sheetPr>
    <tabColor rgb="FF00B050"/>
  </sheetPr>
  <dimension ref="B1:U16"/>
  <sheetViews>
    <sheetView topLeftCell="G1" zoomScale="85" zoomScaleNormal="85" workbookViewId="0">
      <selection activeCell="J5" sqref="J5"/>
    </sheetView>
  </sheetViews>
  <sheetFormatPr defaultRowHeight="14.4" x14ac:dyDescent="0.3"/>
  <cols>
    <col min="1" max="1" width="3.6640625" customWidth="1"/>
    <col min="2" max="2" width="9.5546875" customWidth="1"/>
    <col min="3" max="3" width="35.88671875" customWidth="1"/>
    <col min="4" max="4" width="55.109375" customWidth="1"/>
    <col min="5" max="5" width="32.6640625" customWidth="1"/>
    <col min="6" max="6" width="20.44140625" customWidth="1"/>
    <col min="7" max="7" width="20.33203125" customWidth="1"/>
    <col min="8" max="8" width="16.109375" customWidth="1"/>
    <col min="9" max="9" width="16.44140625" customWidth="1"/>
    <col min="10" max="10" width="16.77734375" customWidth="1"/>
    <col min="11" max="11" width="33.88671875" bestFit="1" customWidth="1"/>
    <col min="12" max="12" width="36.21875" bestFit="1" customWidth="1"/>
    <col min="13" max="13" width="34" bestFit="1" customWidth="1"/>
    <col min="14" max="14" width="23" customWidth="1"/>
    <col min="15" max="15" width="22.33203125" customWidth="1"/>
    <col min="16" max="16" width="24.88671875" customWidth="1"/>
    <col min="17" max="17" width="29.44140625" customWidth="1"/>
    <col min="18" max="18" width="25.6640625" customWidth="1"/>
    <col min="19" max="19" width="16.109375" bestFit="1" customWidth="1"/>
    <col min="20" max="20" width="17.21875" customWidth="1"/>
    <col min="21" max="21" width="19" customWidth="1"/>
  </cols>
  <sheetData>
    <row r="1" spans="2:21" ht="15" thickBot="1" x14ac:dyDescent="0.35"/>
    <row r="2" spans="2:21" ht="18" thickTop="1" x14ac:dyDescent="0.3">
      <c r="B2" s="562" t="s">
        <v>351</v>
      </c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563"/>
      <c r="R2" s="563"/>
      <c r="S2" s="563"/>
      <c r="T2" s="563"/>
      <c r="U2" s="564"/>
    </row>
    <row r="3" spans="2:21" x14ac:dyDescent="0.3">
      <c r="B3" s="518" t="s">
        <v>0</v>
      </c>
      <c r="C3" s="495" t="s">
        <v>151</v>
      </c>
      <c r="D3" s="496"/>
      <c r="E3" s="496"/>
      <c r="F3" s="496"/>
      <c r="G3" s="496"/>
      <c r="H3" s="496"/>
      <c r="I3" s="497"/>
      <c r="J3" s="520" t="s">
        <v>149</v>
      </c>
      <c r="K3" s="521"/>
      <c r="L3" s="521"/>
      <c r="M3" s="521"/>
      <c r="N3" s="521"/>
      <c r="O3" s="521"/>
      <c r="P3" s="521"/>
      <c r="Q3" s="521"/>
      <c r="R3" s="521"/>
      <c r="S3" s="521"/>
      <c r="T3" s="521"/>
      <c r="U3" s="522"/>
    </row>
    <row r="4" spans="2:21" ht="58.2" thickBot="1" x14ac:dyDescent="0.35">
      <c r="B4" s="519"/>
      <c r="C4" s="82" t="s">
        <v>1</v>
      </c>
      <c r="D4" s="82" t="s">
        <v>29</v>
      </c>
      <c r="E4" s="82" t="s">
        <v>30</v>
      </c>
      <c r="F4" s="10" t="s">
        <v>508</v>
      </c>
      <c r="G4" s="10" t="s">
        <v>373</v>
      </c>
      <c r="H4" s="10" t="s">
        <v>433</v>
      </c>
      <c r="I4" s="10" t="s">
        <v>372</v>
      </c>
      <c r="J4" s="42" t="s">
        <v>573</v>
      </c>
      <c r="K4" s="42" t="s">
        <v>369</v>
      </c>
      <c r="L4" s="42" t="s">
        <v>379</v>
      </c>
      <c r="M4" s="42" t="s">
        <v>380</v>
      </c>
      <c r="N4" s="21" t="s">
        <v>370</v>
      </c>
      <c r="O4" s="21" t="s">
        <v>371</v>
      </c>
      <c r="P4" s="21" t="s">
        <v>509</v>
      </c>
      <c r="Q4" s="21" t="s">
        <v>510</v>
      </c>
      <c r="R4" s="21" t="s">
        <v>374</v>
      </c>
      <c r="S4" s="21" t="s">
        <v>253</v>
      </c>
      <c r="T4" s="21" t="s">
        <v>171</v>
      </c>
      <c r="U4" s="22" t="s">
        <v>148</v>
      </c>
    </row>
    <row r="5" spans="2:21" ht="50.25" customHeight="1" thickTop="1" x14ac:dyDescent="0.3">
      <c r="B5" s="596" t="s">
        <v>166</v>
      </c>
      <c r="C5" s="577" t="s">
        <v>381</v>
      </c>
      <c r="D5" s="262" t="s">
        <v>209</v>
      </c>
      <c r="E5" s="263" t="s">
        <v>506</v>
      </c>
      <c r="F5" s="122">
        <v>10240</v>
      </c>
      <c r="G5" s="122">
        <v>10</v>
      </c>
      <c r="H5" s="122">
        <v>36</v>
      </c>
      <c r="I5" s="15">
        <v>40</v>
      </c>
      <c r="J5" s="420"/>
      <c r="K5" s="323"/>
      <c r="L5" s="323"/>
      <c r="M5" s="323"/>
      <c r="N5" s="421"/>
      <c r="O5" s="138">
        <f>N5*F5</f>
        <v>0</v>
      </c>
      <c r="P5" s="410"/>
      <c r="Q5" s="410"/>
      <c r="R5" s="138">
        <f>IF(AND(G5&lt;=5,G5&lt;&gt;0),P5*730,IF(G5=0,0,P5*730+(G5-5)*Q5*730))</f>
        <v>0</v>
      </c>
      <c r="S5" s="139">
        <f>O5+R5</f>
        <v>0</v>
      </c>
      <c r="T5" s="139">
        <f>S5*I5</f>
        <v>0</v>
      </c>
      <c r="U5" s="140">
        <f>T5*H5</f>
        <v>0</v>
      </c>
    </row>
    <row r="6" spans="2:21" ht="115.8" thickBot="1" x14ac:dyDescent="0.35">
      <c r="B6" s="590"/>
      <c r="C6" s="579"/>
      <c r="D6" s="9" t="s">
        <v>511</v>
      </c>
      <c r="E6" s="3" t="s">
        <v>507</v>
      </c>
      <c r="F6" s="137">
        <v>10240</v>
      </c>
      <c r="G6" s="137">
        <v>7</v>
      </c>
      <c r="H6" s="137">
        <v>24</v>
      </c>
      <c r="I6" s="91">
        <v>20</v>
      </c>
      <c r="J6" s="390"/>
      <c r="K6" s="401"/>
      <c r="L6" s="401"/>
      <c r="M6" s="401"/>
      <c r="N6" s="380"/>
      <c r="O6" s="141">
        <f>N6*F6</f>
        <v>0</v>
      </c>
      <c r="P6" s="406"/>
      <c r="Q6" s="406"/>
      <c r="R6" s="141">
        <f>IF(AND(G6&lt;=5,G6&lt;&gt;0),P6*730,IF(G6=0,0,P6*730+(G6-5)*Q6*730))</f>
        <v>0</v>
      </c>
      <c r="S6" s="133">
        <f>O6+R6</f>
        <v>0</v>
      </c>
      <c r="T6" s="133">
        <f>S6*I6</f>
        <v>0</v>
      </c>
      <c r="U6" s="134">
        <f>T6*H6</f>
        <v>0</v>
      </c>
    </row>
    <row r="7" spans="2:21" ht="15" thickTop="1" x14ac:dyDescent="0.3"/>
    <row r="8" spans="2:21" x14ac:dyDescent="0.3">
      <c r="U8" s="275">
        <f>SUM(U5:U6)</f>
        <v>0</v>
      </c>
    </row>
    <row r="11" spans="2:21" x14ac:dyDescent="0.3">
      <c r="B11" s="510" t="s">
        <v>150</v>
      </c>
      <c r="C11" s="510"/>
      <c r="D11" s="510"/>
      <c r="E11" s="510"/>
    </row>
    <row r="12" spans="2:21" x14ac:dyDescent="0.3">
      <c r="B12" s="511" t="s">
        <v>569</v>
      </c>
      <c r="C12" s="511"/>
      <c r="D12" s="511"/>
      <c r="E12" s="511"/>
    </row>
    <row r="13" spans="2:21" ht="14.25" customHeight="1" x14ac:dyDescent="0.3">
      <c r="B13" s="512" t="s">
        <v>306</v>
      </c>
      <c r="C13" s="512"/>
      <c r="D13" s="512"/>
      <c r="E13" s="512"/>
    </row>
    <row r="14" spans="2:21" x14ac:dyDescent="0.3">
      <c r="B14" s="512"/>
      <c r="C14" s="512"/>
      <c r="D14" s="512"/>
      <c r="E14" s="512"/>
    </row>
    <row r="15" spans="2:21" x14ac:dyDescent="0.3">
      <c r="B15" s="512"/>
      <c r="C15" s="512"/>
      <c r="D15" s="512"/>
      <c r="E15" s="512"/>
    </row>
    <row r="16" spans="2:21" x14ac:dyDescent="0.3">
      <c r="B16" s="593" t="s">
        <v>515</v>
      </c>
      <c r="C16" s="593"/>
      <c r="D16" s="593"/>
      <c r="E16" s="593"/>
    </row>
  </sheetData>
  <sheetProtection algorithmName="SHA-512" hashValue="7c79wi1fajxHn2ZhryvIrMeGZ0x/aupTjIveiLQJd4yPN1VVLGkXlkZrtF60ifFu+LD4iwxb8VxiQbJwt6D+2Q==" saltValue="T9hbIiIrLamCTXruqvf91w==" spinCount="100000" sheet="1" objects="1" scenarios="1"/>
  <mergeCells count="10">
    <mergeCell ref="B16:E16"/>
    <mergeCell ref="B13:E15"/>
    <mergeCell ref="B11:E11"/>
    <mergeCell ref="B2:U2"/>
    <mergeCell ref="B3:B4"/>
    <mergeCell ref="C3:I3"/>
    <mergeCell ref="B5:B6"/>
    <mergeCell ref="C5:C6"/>
    <mergeCell ref="B12:E12"/>
    <mergeCell ref="J3:U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9AA55-5CCB-45A4-9871-8EC6C6603C88}">
  <sheetPr>
    <tabColor rgb="FF00B050"/>
  </sheetPr>
  <dimension ref="B1:AB38"/>
  <sheetViews>
    <sheetView topLeftCell="L1" zoomScale="70" zoomScaleNormal="70" workbookViewId="0">
      <selection activeCell="N5" sqref="N5"/>
    </sheetView>
  </sheetViews>
  <sheetFormatPr defaultRowHeight="14.4" x14ac:dyDescent="0.3"/>
  <cols>
    <col min="1" max="1" width="3.88671875" customWidth="1"/>
    <col min="2" max="2" width="7.6640625" customWidth="1"/>
    <col min="3" max="3" width="37.6640625" customWidth="1"/>
    <col min="4" max="4" width="14.44140625" bestFit="1" customWidth="1"/>
    <col min="5" max="5" width="29.21875" customWidth="1"/>
    <col min="6" max="6" width="6.6640625" customWidth="1"/>
    <col min="8" max="8" width="19" bestFit="1" customWidth="1"/>
    <col min="9" max="9" width="16.44140625" customWidth="1"/>
    <col min="10" max="10" width="31.88671875" customWidth="1"/>
    <col min="11" max="11" width="14.6640625" bestFit="1" customWidth="1"/>
    <col min="12" max="13" width="16.77734375" customWidth="1"/>
    <col min="14" max="14" width="30.109375" bestFit="1" customWidth="1"/>
    <col min="15" max="15" width="36.21875" bestFit="1" customWidth="1"/>
    <col min="16" max="17" width="36.21875" customWidth="1"/>
    <col min="18" max="18" width="13" customWidth="1"/>
    <col min="19" max="19" width="17.33203125" customWidth="1"/>
    <col min="20" max="20" width="15.44140625" customWidth="1"/>
    <col min="21" max="21" width="16.6640625" bestFit="1" customWidth="1"/>
    <col min="22" max="23" width="14.6640625" customWidth="1"/>
    <col min="24" max="24" width="16.109375" bestFit="1" customWidth="1"/>
    <col min="25" max="25" width="15.33203125" customWidth="1"/>
    <col min="26" max="26" width="17.21875" customWidth="1"/>
    <col min="27" max="27" width="18.109375" customWidth="1"/>
    <col min="28" max="28" width="17.21875" customWidth="1"/>
    <col min="29" max="29" width="18.6640625" customWidth="1"/>
    <col min="30" max="30" width="17.6640625" customWidth="1"/>
  </cols>
  <sheetData>
    <row r="1" spans="2:28" ht="15" thickBot="1" x14ac:dyDescent="0.35"/>
    <row r="2" spans="2:28" ht="21.75" customHeight="1" thickTop="1" x14ac:dyDescent="0.3">
      <c r="B2" s="515" t="s">
        <v>298</v>
      </c>
      <c r="C2" s="516"/>
      <c r="D2" s="516"/>
      <c r="E2" s="516"/>
      <c r="F2" s="516"/>
      <c r="G2" s="516"/>
      <c r="H2" s="516"/>
      <c r="I2" s="516"/>
      <c r="J2" s="516"/>
      <c r="K2" s="516"/>
      <c r="L2" s="516"/>
      <c r="M2" s="516"/>
      <c r="N2" s="516"/>
      <c r="O2" s="516"/>
      <c r="P2" s="516"/>
      <c r="Q2" s="516"/>
      <c r="R2" s="516"/>
      <c r="S2" s="516"/>
      <c r="T2" s="516"/>
      <c r="U2" s="516"/>
      <c r="V2" s="516"/>
      <c r="W2" s="516"/>
      <c r="X2" s="516"/>
      <c r="Y2" s="516"/>
      <c r="Z2" s="605"/>
      <c r="AA2" s="605"/>
      <c r="AB2" s="517"/>
    </row>
    <row r="3" spans="2:28" ht="20.25" customHeight="1" x14ac:dyDescent="0.3">
      <c r="B3" s="612" t="s">
        <v>151</v>
      </c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4"/>
      <c r="N3" s="597" t="s">
        <v>149</v>
      </c>
      <c r="O3" s="598"/>
      <c r="P3" s="598"/>
      <c r="Q3" s="598"/>
      <c r="R3" s="598"/>
      <c r="S3" s="598"/>
      <c r="T3" s="598"/>
      <c r="U3" s="598"/>
      <c r="V3" s="598"/>
      <c r="W3" s="598"/>
      <c r="X3" s="598"/>
      <c r="Y3" s="598"/>
      <c r="Z3" s="598"/>
      <c r="AA3" s="598"/>
      <c r="AB3" s="599"/>
    </row>
    <row r="4" spans="2:28" ht="48.6" customHeight="1" thickBot="1" x14ac:dyDescent="0.35">
      <c r="B4" s="88"/>
      <c r="C4" s="82" t="s">
        <v>136</v>
      </c>
      <c r="D4" s="10" t="s">
        <v>137</v>
      </c>
      <c r="E4" s="10" t="s">
        <v>135</v>
      </c>
      <c r="F4" s="10" t="s">
        <v>138</v>
      </c>
      <c r="G4" s="10" t="s">
        <v>4</v>
      </c>
      <c r="H4" s="10" t="s">
        <v>366</v>
      </c>
      <c r="I4" s="10" t="s">
        <v>367</v>
      </c>
      <c r="J4" s="10" t="s">
        <v>39</v>
      </c>
      <c r="K4" s="10" t="s">
        <v>368</v>
      </c>
      <c r="L4" s="10" t="s">
        <v>436</v>
      </c>
      <c r="M4" s="10" t="s">
        <v>299</v>
      </c>
      <c r="N4" s="42" t="s">
        <v>573</v>
      </c>
      <c r="O4" s="42" t="s">
        <v>363</v>
      </c>
      <c r="P4" s="42" t="s">
        <v>364</v>
      </c>
      <c r="Q4" s="42" t="s">
        <v>365</v>
      </c>
      <c r="R4" s="42" t="s">
        <v>356</v>
      </c>
      <c r="S4" s="42" t="s">
        <v>358</v>
      </c>
      <c r="T4" s="21" t="s">
        <v>357</v>
      </c>
      <c r="U4" s="21" t="s">
        <v>359</v>
      </c>
      <c r="V4" s="21" t="s">
        <v>352</v>
      </c>
      <c r="W4" s="79" t="s">
        <v>360</v>
      </c>
      <c r="X4" s="79" t="s">
        <v>361</v>
      </c>
      <c r="Y4" s="79" t="s">
        <v>362</v>
      </c>
      <c r="Z4" s="79" t="s">
        <v>355</v>
      </c>
      <c r="AA4" s="79" t="s">
        <v>353</v>
      </c>
      <c r="AB4" s="92" t="s">
        <v>354</v>
      </c>
    </row>
    <row r="5" spans="2:28" ht="15" thickTop="1" x14ac:dyDescent="0.3">
      <c r="B5" s="523" t="s">
        <v>134</v>
      </c>
      <c r="C5" s="553" t="s">
        <v>300</v>
      </c>
      <c r="D5" s="609" t="s">
        <v>41</v>
      </c>
      <c r="E5" s="50" t="s">
        <v>512</v>
      </c>
      <c r="F5" s="41">
        <v>8</v>
      </c>
      <c r="G5" s="41">
        <v>32</v>
      </c>
      <c r="H5" s="41" t="s">
        <v>139</v>
      </c>
      <c r="I5" s="41">
        <v>3</v>
      </c>
      <c r="J5" s="41" t="s">
        <v>140</v>
      </c>
      <c r="K5" s="41">
        <f t="shared" ref="K5:K28" si="0">I5</f>
        <v>3</v>
      </c>
      <c r="L5" s="41">
        <v>3</v>
      </c>
      <c r="M5" s="606">
        <v>1</v>
      </c>
      <c r="N5" s="422"/>
      <c r="O5" s="423"/>
      <c r="P5" s="423"/>
      <c r="Q5" s="324"/>
      <c r="R5" s="392"/>
      <c r="S5" s="326"/>
      <c r="T5" s="143">
        <f t="shared" ref="T5:T28" si="1">R5*730</f>
        <v>0</v>
      </c>
      <c r="U5" s="123">
        <f>S5*730</f>
        <v>0</v>
      </c>
      <c r="V5" s="429"/>
      <c r="W5" s="123">
        <f t="shared" ref="W5:W28" si="2">T5*I5</f>
        <v>0</v>
      </c>
      <c r="X5" s="329"/>
      <c r="Y5" s="123">
        <f t="shared" ref="Y5:Y28" si="3">V5*K5</f>
        <v>0</v>
      </c>
      <c r="Z5" s="143">
        <f>W5+X5+Y5</f>
        <v>0</v>
      </c>
      <c r="AA5" s="123">
        <f t="shared" ref="AA5:AA28" si="4">Z5*L5</f>
        <v>0</v>
      </c>
      <c r="AB5" s="602">
        <f>(AA5+AA6)*M5</f>
        <v>0</v>
      </c>
    </row>
    <row r="6" spans="2:28" ht="15" thickBot="1" x14ac:dyDescent="0.35">
      <c r="B6" s="523"/>
      <c r="C6" s="553"/>
      <c r="D6" s="610"/>
      <c r="E6" s="93" t="s">
        <v>513</v>
      </c>
      <c r="F6" s="95">
        <v>4</v>
      </c>
      <c r="G6" s="95">
        <v>16</v>
      </c>
      <c r="H6" s="94" t="s">
        <v>139</v>
      </c>
      <c r="I6" s="95">
        <v>3</v>
      </c>
      <c r="J6" s="95" t="s">
        <v>141</v>
      </c>
      <c r="K6" s="95">
        <f t="shared" si="0"/>
        <v>3</v>
      </c>
      <c r="L6" s="95">
        <v>3</v>
      </c>
      <c r="M6" s="607"/>
      <c r="N6" s="424"/>
      <c r="O6" s="425"/>
      <c r="P6" s="425"/>
      <c r="Q6" s="425"/>
      <c r="R6" s="427"/>
      <c r="S6" s="382"/>
      <c r="T6" s="256">
        <f t="shared" si="1"/>
        <v>0</v>
      </c>
      <c r="U6" s="258">
        <f t="shared" ref="U6:U28" si="5">S6*730</f>
        <v>0</v>
      </c>
      <c r="V6" s="430"/>
      <c r="W6" s="258">
        <f t="shared" si="2"/>
        <v>0</v>
      </c>
      <c r="X6" s="258">
        <f t="shared" ref="X6:X28" si="6">U6*I6</f>
        <v>0</v>
      </c>
      <c r="Y6" s="258">
        <f t="shared" si="3"/>
        <v>0</v>
      </c>
      <c r="Z6" s="261">
        <f t="shared" ref="Z6:Z28" si="7">W6+X6+Y6</f>
        <v>0</v>
      </c>
      <c r="AA6" s="258">
        <f t="shared" si="4"/>
        <v>0</v>
      </c>
      <c r="AB6" s="603"/>
    </row>
    <row r="7" spans="2:28" x14ac:dyDescent="0.3">
      <c r="B7" s="523"/>
      <c r="C7" s="553"/>
      <c r="D7" s="611" t="s">
        <v>44</v>
      </c>
      <c r="E7" s="96" t="s">
        <v>512</v>
      </c>
      <c r="F7" s="97">
        <v>8</v>
      </c>
      <c r="G7" s="97">
        <v>32</v>
      </c>
      <c r="H7" s="97" t="s">
        <v>139</v>
      </c>
      <c r="I7" s="97">
        <v>3</v>
      </c>
      <c r="J7" s="97" t="s">
        <v>140</v>
      </c>
      <c r="K7" s="97">
        <f t="shared" si="0"/>
        <v>3</v>
      </c>
      <c r="L7" s="97">
        <v>3</v>
      </c>
      <c r="M7" s="608">
        <v>1</v>
      </c>
      <c r="N7" s="426"/>
      <c r="O7" s="426"/>
      <c r="P7" s="426"/>
      <c r="Q7" s="325"/>
      <c r="R7" s="428"/>
      <c r="S7" s="327"/>
      <c r="T7" s="257">
        <f t="shared" si="1"/>
        <v>0</v>
      </c>
      <c r="U7" s="259">
        <f t="shared" si="5"/>
        <v>0</v>
      </c>
      <c r="V7" s="431"/>
      <c r="W7" s="259">
        <f t="shared" si="2"/>
        <v>0</v>
      </c>
      <c r="X7" s="330"/>
      <c r="Y7" s="259">
        <f t="shared" si="3"/>
        <v>0</v>
      </c>
      <c r="Z7" s="257">
        <f t="shared" si="7"/>
        <v>0</v>
      </c>
      <c r="AA7" s="259">
        <f t="shared" si="4"/>
        <v>0</v>
      </c>
      <c r="AB7" s="604">
        <f>(AA7+AA8)*M7</f>
        <v>0</v>
      </c>
    </row>
    <row r="8" spans="2:28" ht="15" thickBot="1" x14ac:dyDescent="0.35">
      <c r="B8" s="523"/>
      <c r="C8" s="553"/>
      <c r="D8" s="610"/>
      <c r="E8" s="93" t="s">
        <v>513</v>
      </c>
      <c r="F8" s="95">
        <v>8</v>
      </c>
      <c r="G8" s="95">
        <v>32</v>
      </c>
      <c r="H8" s="94" t="s">
        <v>139</v>
      </c>
      <c r="I8" s="95">
        <v>3</v>
      </c>
      <c r="J8" s="95" t="s">
        <v>141</v>
      </c>
      <c r="K8" s="95">
        <f t="shared" si="0"/>
        <v>3</v>
      </c>
      <c r="L8" s="95">
        <v>3</v>
      </c>
      <c r="M8" s="607"/>
      <c r="N8" s="424"/>
      <c r="O8" s="424"/>
      <c r="P8" s="424"/>
      <c r="Q8" s="425"/>
      <c r="R8" s="427"/>
      <c r="S8" s="382"/>
      <c r="T8" s="256">
        <f t="shared" si="1"/>
        <v>0</v>
      </c>
      <c r="U8" s="258">
        <f t="shared" si="5"/>
        <v>0</v>
      </c>
      <c r="V8" s="430"/>
      <c r="W8" s="258">
        <f t="shared" si="2"/>
        <v>0</v>
      </c>
      <c r="X8" s="258">
        <f t="shared" si="6"/>
        <v>0</v>
      </c>
      <c r="Y8" s="258">
        <f t="shared" si="3"/>
        <v>0</v>
      </c>
      <c r="Z8" s="261">
        <f t="shared" si="7"/>
        <v>0</v>
      </c>
      <c r="AA8" s="258">
        <f t="shared" si="4"/>
        <v>0</v>
      </c>
      <c r="AB8" s="603"/>
    </row>
    <row r="9" spans="2:28" x14ac:dyDescent="0.3">
      <c r="B9" s="523"/>
      <c r="C9" s="553"/>
      <c r="D9" s="611" t="s">
        <v>45</v>
      </c>
      <c r="E9" s="96" t="s">
        <v>512</v>
      </c>
      <c r="F9" s="97">
        <v>8</v>
      </c>
      <c r="G9" s="97">
        <v>32</v>
      </c>
      <c r="H9" s="97" t="s">
        <v>139</v>
      </c>
      <c r="I9" s="97">
        <v>3</v>
      </c>
      <c r="J9" s="97" t="s">
        <v>140</v>
      </c>
      <c r="K9" s="97">
        <f t="shared" si="0"/>
        <v>3</v>
      </c>
      <c r="L9" s="97">
        <v>3</v>
      </c>
      <c r="M9" s="608">
        <v>1</v>
      </c>
      <c r="N9" s="426"/>
      <c r="O9" s="426"/>
      <c r="P9" s="426"/>
      <c r="Q9" s="325"/>
      <c r="R9" s="428"/>
      <c r="S9" s="327"/>
      <c r="T9" s="257">
        <f t="shared" si="1"/>
        <v>0</v>
      </c>
      <c r="U9" s="259">
        <f t="shared" si="5"/>
        <v>0</v>
      </c>
      <c r="V9" s="431"/>
      <c r="W9" s="259">
        <f t="shared" si="2"/>
        <v>0</v>
      </c>
      <c r="X9" s="330"/>
      <c r="Y9" s="259">
        <f t="shared" si="3"/>
        <v>0</v>
      </c>
      <c r="Z9" s="257">
        <f t="shared" si="7"/>
        <v>0</v>
      </c>
      <c r="AA9" s="259">
        <f t="shared" si="4"/>
        <v>0</v>
      </c>
      <c r="AB9" s="604">
        <f>(AA9+AA10)*M9</f>
        <v>0</v>
      </c>
    </row>
    <row r="10" spans="2:28" ht="15" thickBot="1" x14ac:dyDescent="0.35">
      <c r="B10" s="523"/>
      <c r="C10" s="553"/>
      <c r="D10" s="610"/>
      <c r="E10" s="93" t="s">
        <v>513</v>
      </c>
      <c r="F10" s="95">
        <v>16</v>
      </c>
      <c r="G10" s="95">
        <v>64</v>
      </c>
      <c r="H10" s="94" t="s">
        <v>139</v>
      </c>
      <c r="I10" s="95">
        <v>4</v>
      </c>
      <c r="J10" s="95" t="s">
        <v>141</v>
      </c>
      <c r="K10" s="95">
        <f t="shared" si="0"/>
        <v>4</v>
      </c>
      <c r="L10" s="95">
        <v>3</v>
      </c>
      <c r="M10" s="607"/>
      <c r="N10" s="424"/>
      <c r="O10" s="424"/>
      <c r="P10" s="424"/>
      <c r="Q10" s="493"/>
      <c r="R10" s="427"/>
      <c r="S10" s="382"/>
      <c r="T10" s="256">
        <f t="shared" si="1"/>
        <v>0</v>
      </c>
      <c r="U10" s="258">
        <f t="shared" si="5"/>
        <v>0</v>
      </c>
      <c r="V10" s="430"/>
      <c r="W10" s="258">
        <f t="shared" si="2"/>
        <v>0</v>
      </c>
      <c r="X10" s="258">
        <f t="shared" si="6"/>
        <v>0</v>
      </c>
      <c r="Y10" s="258">
        <f t="shared" si="3"/>
        <v>0</v>
      </c>
      <c r="Z10" s="261">
        <f t="shared" si="7"/>
        <v>0</v>
      </c>
      <c r="AA10" s="258">
        <f t="shared" si="4"/>
        <v>0</v>
      </c>
      <c r="AB10" s="603"/>
    </row>
    <row r="11" spans="2:28" x14ac:dyDescent="0.3">
      <c r="B11" s="523"/>
      <c r="C11" s="553"/>
      <c r="D11" s="611" t="s">
        <v>46</v>
      </c>
      <c r="E11" s="96" t="s">
        <v>512</v>
      </c>
      <c r="F11" s="97">
        <v>8</v>
      </c>
      <c r="G11" s="97">
        <v>32</v>
      </c>
      <c r="H11" s="97" t="s">
        <v>139</v>
      </c>
      <c r="I11" s="97">
        <v>3</v>
      </c>
      <c r="J11" s="97" t="s">
        <v>140</v>
      </c>
      <c r="K11" s="97">
        <f t="shared" si="0"/>
        <v>3</v>
      </c>
      <c r="L11" s="97">
        <v>3</v>
      </c>
      <c r="M11" s="608">
        <v>1</v>
      </c>
      <c r="N11" s="426"/>
      <c r="O11" s="426"/>
      <c r="P11" s="426"/>
      <c r="Q11" s="325"/>
      <c r="R11" s="428"/>
      <c r="S11" s="327"/>
      <c r="T11" s="257">
        <f t="shared" si="1"/>
        <v>0</v>
      </c>
      <c r="U11" s="259">
        <f t="shared" si="5"/>
        <v>0</v>
      </c>
      <c r="V11" s="431"/>
      <c r="W11" s="259">
        <f t="shared" si="2"/>
        <v>0</v>
      </c>
      <c r="X11" s="330"/>
      <c r="Y11" s="259">
        <f t="shared" si="3"/>
        <v>0</v>
      </c>
      <c r="Z11" s="257">
        <f t="shared" si="7"/>
        <v>0</v>
      </c>
      <c r="AA11" s="259">
        <f t="shared" si="4"/>
        <v>0</v>
      </c>
      <c r="AB11" s="604">
        <f>(AA11+AA12)*M11</f>
        <v>0</v>
      </c>
    </row>
    <row r="12" spans="2:28" ht="15" thickBot="1" x14ac:dyDescent="0.35">
      <c r="B12" s="523"/>
      <c r="C12" s="554"/>
      <c r="D12" s="610"/>
      <c r="E12" s="93" t="s">
        <v>513</v>
      </c>
      <c r="F12" s="95">
        <v>32</v>
      </c>
      <c r="G12" s="95">
        <v>128</v>
      </c>
      <c r="H12" s="94" t="s">
        <v>139</v>
      </c>
      <c r="I12" s="95">
        <v>4</v>
      </c>
      <c r="J12" s="95" t="s">
        <v>141</v>
      </c>
      <c r="K12" s="95">
        <f t="shared" si="0"/>
        <v>4</v>
      </c>
      <c r="L12" s="95">
        <v>3</v>
      </c>
      <c r="M12" s="607"/>
      <c r="N12" s="424"/>
      <c r="O12" s="424"/>
      <c r="P12" s="424"/>
      <c r="Q12" s="425"/>
      <c r="R12" s="427"/>
      <c r="S12" s="382"/>
      <c r="T12" s="256">
        <f t="shared" si="1"/>
        <v>0</v>
      </c>
      <c r="U12" s="258">
        <f t="shared" si="5"/>
        <v>0</v>
      </c>
      <c r="V12" s="430"/>
      <c r="W12" s="258">
        <f t="shared" si="2"/>
        <v>0</v>
      </c>
      <c r="X12" s="258">
        <f t="shared" si="6"/>
        <v>0</v>
      </c>
      <c r="Y12" s="258">
        <f t="shared" si="3"/>
        <v>0</v>
      </c>
      <c r="Z12" s="261">
        <f t="shared" si="7"/>
        <v>0</v>
      </c>
      <c r="AA12" s="258">
        <f t="shared" si="4"/>
        <v>0</v>
      </c>
      <c r="AB12" s="603"/>
    </row>
    <row r="13" spans="2:28" x14ac:dyDescent="0.3">
      <c r="B13" s="523"/>
      <c r="C13" s="551" t="s">
        <v>301</v>
      </c>
      <c r="D13" s="611" t="s">
        <v>51</v>
      </c>
      <c r="E13" s="96" t="s">
        <v>512</v>
      </c>
      <c r="F13" s="97">
        <v>8</v>
      </c>
      <c r="G13" s="97">
        <v>32</v>
      </c>
      <c r="H13" s="97" t="s">
        <v>139</v>
      </c>
      <c r="I13" s="97">
        <v>3</v>
      </c>
      <c r="J13" s="97" t="s">
        <v>140</v>
      </c>
      <c r="K13" s="97">
        <f t="shared" si="0"/>
        <v>3</v>
      </c>
      <c r="L13" s="97">
        <v>3</v>
      </c>
      <c r="M13" s="608">
        <v>1</v>
      </c>
      <c r="N13" s="426"/>
      <c r="O13" s="426"/>
      <c r="P13" s="426"/>
      <c r="Q13" s="325"/>
      <c r="R13" s="428"/>
      <c r="S13" s="327"/>
      <c r="T13" s="257">
        <f t="shared" si="1"/>
        <v>0</v>
      </c>
      <c r="U13" s="259">
        <f t="shared" si="5"/>
        <v>0</v>
      </c>
      <c r="V13" s="431"/>
      <c r="W13" s="259">
        <f t="shared" si="2"/>
        <v>0</v>
      </c>
      <c r="X13" s="330"/>
      <c r="Y13" s="259">
        <f t="shared" si="3"/>
        <v>0</v>
      </c>
      <c r="Z13" s="257">
        <f t="shared" si="7"/>
        <v>0</v>
      </c>
      <c r="AA13" s="259">
        <f t="shared" si="4"/>
        <v>0</v>
      </c>
      <c r="AB13" s="604">
        <f>(AA13+AA14)*M13</f>
        <v>0</v>
      </c>
    </row>
    <row r="14" spans="2:28" ht="15" thickBot="1" x14ac:dyDescent="0.35">
      <c r="B14" s="523"/>
      <c r="C14" s="553"/>
      <c r="D14" s="610"/>
      <c r="E14" s="93" t="s">
        <v>513</v>
      </c>
      <c r="F14" s="95">
        <v>4</v>
      </c>
      <c r="G14" s="95">
        <v>32</v>
      </c>
      <c r="H14" s="94" t="s">
        <v>139</v>
      </c>
      <c r="I14" s="95">
        <v>4</v>
      </c>
      <c r="J14" s="95" t="s">
        <v>142</v>
      </c>
      <c r="K14" s="95">
        <f t="shared" si="0"/>
        <v>4</v>
      </c>
      <c r="L14" s="95">
        <v>3</v>
      </c>
      <c r="M14" s="607"/>
      <c r="N14" s="424"/>
      <c r="O14" s="424"/>
      <c r="P14" s="424"/>
      <c r="Q14" s="425"/>
      <c r="R14" s="427"/>
      <c r="S14" s="382"/>
      <c r="T14" s="256">
        <f t="shared" si="1"/>
        <v>0</v>
      </c>
      <c r="U14" s="258">
        <f t="shared" si="5"/>
        <v>0</v>
      </c>
      <c r="V14" s="430"/>
      <c r="W14" s="258">
        <f t="shared" si="2"/>
        <v>0</v>
      </c>
      <c r="X14" s="258">
        <f t="shared" si="6"/>
        <v>0</v>
      </c>
      <c r="Y14" s="258">
        <f t="shared" si="3"/>
        <v>0</v>
      </c>
      <c r="Z14" s="261">
        <f t="shared" si="7"/>
        <v>0</v>
      </c>
      <c r="AA14" s="258">
        <f t="shared" si="4"/>
        <v>0</v>
      </c>
      <c r="AB14" s="603"/>
    </row>
    <row r="15" spans="2:28" x14ac:dyDescent="0.3">
      <c r="B15" s="523"/>
      <c r="C15" s="553"/>
      <c r="D15" s="611" t="s">
        <v>53</v>
      </c>
      <c r="E15" s="96" t="s">
        <v>512</v>
      </c>
      <c r="F15" s="97">
        <v>8</v>
      </c>
      <c r="G15" s="97">
        <v>32</v>
      </c>
      <c r="H15" s="97" t="s">
        <v>139</v>
      </c>
      <c r="I15" s="97">
        <v>3</v>
      </c>
      <c r="J15" s="97" t="s">
        <v>140</v>
      </c>
      <c r="K15" s="97">
        <f t="shared" si="0"/>
        <v>3</v>
      </c>
      <c r="L15" s="97">
        <v>3</v>
      </c>
      <c r="M15" s="608">
        <v>1</v>
      </c>
      <c r="N15" s="426"/>
      <c r="O15" s="426"/>
      <c r="P15" s="426"/>
      <c r="Q15" s="325"/>
      <c r="R15" s="428"/>
      <c r="S15" s="327"/>
      <c r="T15" s="257">
        <f t="shared" si="1"/>
        <v>0</v>
      </c>
      <c r="U15" s="259">
        <f t="shared" si="5"/>
        <v>0</v>
      </c>
      <c r="V15" s="431"/>
      <c r="W15" s="259">
        <f t="shared" si="2"/>
        <v>0</v>
      </c>
      <c r="X15" s="330"/>
      <c r="Y15" s="259">
        <f t="shared" si="3"/>
        <v>0</v>
      </c>
      <c r="Z15" s="257">
        <f t="shared" si="7"/>
        <v>0</v>
      </c>
      <c r="AA15" s="259">
        <f t="shared" si="4"/>
        <v>0</v>
      </c>
      <c r="AB15" s="604">
        <f>(AA15+AA16)*M15</f>
        <v>0</v>
      </c>
    </row>
    <row r="16" spans="2:28" ht="15" thickBot="1" x14ac:dyDescent="0.35">
      <c r="B16" s="523"/>
      <c r="C16" s="553"/>
      <c r="D16" s="610"/>
      <c r="E16" s="93" t="s">
        <v>513</v>
      </c>
      <c r="F16" s="95">
        <v>8</v>
      </c>
      <c r="G16" s="95">
        <v>64</v>
      </c>
      <c r="H16" s="94" t="s">
        <v>139</v>
      </c>
      <c r="I16" s="95">
        <v>4</v>
      </c>
      <c r="J16" s="95" t="s">
        <v>142</v>
      </c>
      <c r="K16" s="95">
        <f t="shared" si="0"/>
        <v>4</v>
      </c>
      <c r="L16" s="95">
        <v>3</v>
      </c>
      <c r="M16" s="607"/>
      <c r="N16" s="424"/>
      <c r="O16" s="424"/>
      <c r="P16" s="424"/>
      <c r="Q16" s="425"/>
      <c r="R16" s="427"/>
      <c r="S16" s="382"/>
      <c r="T16" s="256">
        <f t="shared" si="1"/>
        <v>0</v>
      </c>
      <c r="U16" s="258">
        <f t="shared" si="5"/>
        <v>0</v>
      </c>
      <c r="V16" s="430"/>
      <c r="W16" s="258">
        <f t="shared" si="2"/>
        <v>0</v>
      </c>
      <c r="X16" s="258">
        <f t="shared" si="6"/>
        <v>0</v>
      </c>
      <c r="Y16" s="258">
        <f t="shared" si="3"/>
        <v>0</v>
      </c>
      <c r="Z16" s="261">
        <f t="shared" si="7"/>
        <v>0</v>
      </c>
      <c r="AA16" s="258">
        <f t="shared" si="4"/>
        <v>0</v>
      </c>
      <c r="AB16" s="603"/>
    </row>
    <row r="17" spans="2:28" x14ac:dyDescent="0.3">
      <c r="B17" s="523"/>
      <c r="C17" s="553"/>
      <c r="D17" s="611" t="s">
        <v>54</v>
      </c>
      <c r="E17" s="96" t="s">
        <v>512</v>
      </c>
      <c r="F17" s="97">
        <v>8</v>
      </c>
      <c r="G17" s="97">
        <v>32</v>
      </c>
      <c r="H17" s="97" t="s">
        <v>139</v>
      </c>
      <c r="I17" s="97">
        <v>3</v>
      </c>
      <c r="J17" s="97" t="s">
        <v>140</v>
      </c>
      <c r="K17" s="97">
        <f t="shared" si="0"/>
        <v>3</v>
      </c>
      <c r="L17" s="97">
        <v>3</v>
      </c>
      <c r="M17" s="608">
        <v>1</v>
      </c>
      <c r="N17" s="426"/>
      <c r="O17" s="426"/>
      <c r="P17" s="426"/>
      <c r="Q17" s="325"/>
      <c r="R17" s="428"/>
      <c r="S17" s="327"/>
      <c r="T17" s="257">
        <f t="shared" si="1"/>
        <v>0</v>
      </c>
      <c r="U17" s="259">
        <f t="shared" si="5"/>
        <v>0</v>
      </c>
      <c r="V17" s="431"/>
      <c r="W17" s="259">
        <f t="shared" si="2"/>
        <v>0</v>
      </c>
      <c r="X17" s="330"/>
      <c r="Y17" s="259">
        <f t="shared" si="3"/>
        <v>0</v>
      </c>
      <c r="Z17" s="257">
        <f t="shared" si="7"/>
        <v>0</v>
      </c>
      <c r="AA17" s="259">
        <f t="shared" si="4"/>
        <v>0</v>
      </c>
      <c r="AB17" s="604">
        <f>(AA17+AA18)*M17</f>
        <v>0</v>
      </c>
    </row>
    <row r="18" spans="2:28" ht="15" thickBot="1" x14ac:dyDescent="0.35">
      <c r="B18" s="523"/>
      <c r="C18" s="553"/>
      <c r="D18" s="610"/>
      <c r="E18" s="93" t="s">
        <v>513</v>
      </c>
      <c r="F18" s="95">
        <v>16</v>
      </c>
      <c r="G18" s="95">
        <v>128</v>
      </c>
      <c r="H18" s="94" t="s">
        <v>139</v>
      </c>
      <c r="I18" s="95">
        <v>4</v>
      </c>
      <c r="J18" s="95" t="s">
        <v>142</v>
      </c>
      <c r="K18" s="95">
        <f t="shared" si="0"/>
        <v>4</v>
      </c>
      <c r="L18" s="95">
        <v>3</v>
      </c>
      <c r="M18" s="607"/>
      <c r="N18" s="424"/>
      <c r="O18" s="424"/>
      <c r="P18" s="424"/>
      <c r="Q18" s="425"/>
      <c r="R18" s="427"/>
      <c r="S18" s="382"/>
      <c r="T18" s="256">
        <f t="shared" si="1"/>
        <v>0</v>
      </c>
      <c r="U18" s="258">
        <f t="shared" si="5"/>
        <v>0</v>
      </c>
      <c r="V18" s="430"/>
      <c r="W18" s="258">
        <f t="shared" si="2"/>
        <v>0</v>
      </c>
      <c r="X18" s="258">
        <f t="shared" si="6"/>
        <v>0</v>
      </c>
      <c r="Y18" s="258">
        <f t="shared" si="3"/>
        <v>0</v>
      </c>
      <c r="Z18" s="261">
        <f t="shared" si="7"/>
        <v>0</v>
      </c>
      <c r="AA18" s="258">
        <f t="shared" si="4"/>
        <v>0</v>
      </c>
      <c r="AB18" s="603"/>
    </row>
    <row r="19" spans="2:28" x14ac:dyDescent="0.3">
      <c r="B19" s="523"/>
      <c r="C19" s="553"/>
      <c r="D19" s="611" t="s">
        <v>55</v>
      </c>
      <c r="E19" s="96" t="s">
        <v>512</v>
      </c>
      <c r="F19" s="97">
        <v>8</v>
      </c>
      <c r="G19" s="97">
        <v>32</v>
      </c>
      <c r="H19" s="97" t="s">
        <v>139</v>
      </c>
      <c r="I19" s="97">
        <v>3</v>
      </c>
      <c r="J19" s="97" t="s">
        <v>140</v>
      </c>
      <c r="K19" s="97">
        <f t="shared" si="0"/>
        <v>3</v>
      </c>
      <c r="L19" s="97">
        <v>3</v>
      </c>
      <c r="M19" s="608">
        <v>1</v>
      </c>
      <c r="N19" s="426"/>
      <c r="O19" s="426"/>
      <c r="P19" s="426"/>
      <c r="Q19" s="325"/>
      <c r="R19" s="428"/>
      <c r="S19" s="327"/>
      <c r="T19" s="257">
        <f t="shared" si="1"/>
        <v>0</v>
      </c>
      <c r="U19" s="259">
        <f t="shared" si="5"/>
        <v>0</v>
      </c>
      <c r="V19" s="431"/>
      <c r="W19" s="259">
        <f t="shared" si="2"/>
        <v>0</v>
      </c>
      <c r="X19" s="330"/>
      <c r="Y19" s="259">
        <f t="shared" si="3"/>
        <v>0</v>
      </c>
      <c r="Z19" s="257">
        <f t="shared" si="7"/>
        <v>0</v>
      </c>
      <c r="AA19" s="259">
        <f t="shared" si="4"/>
        <v>0</v>
      </c>
      <c r="AB19" s="604">
        <f>(AA19+AA20)*M19</f>
        <v>0</v>
      </c>
    </row>
    <row r="20" spans="2:28" ht="15" thickBot="1" x14ac:dyDescent="0.35">
      <c r="B20" s="523"/>
      <c r="C20" s="554"/>
      <c r="D20" s="610"/>
      <c r="E20" s="93" t="s">
        <v>513</v>
      </c>
      <c r="F20" s="95">
        <v>32</v>
      </c>
      <c r="G20" s="95">
        <v>256</v>
      </c>
      <c r="H20" s="94" t="s">
        <v>139</v>
      </c>
      <c r="I20" s="95">
        <v>4</v>
      </c>
      <c r="J20" s="95" t="s">
        <v>142</v>
      </c>
      <c r="K20" s="95">
        <f t="shared" si="0"/>
        <v>4</v>
      </c>
      <c r="L20" s="95">
        <v>3</v>
      </c>
      <c r="M20" s="607"/>
      <c r="N20" s="424"/>
      <c r="O20" s="424"/>
      <c r="P20" s="424"/>
      <c r="Q20" s="425"/>
      <c r="R20" s="427"/>
      <c r="S20" s="382"/>
      <c r="T20" s="256">
        <f t="shared" si="1"/>
        <v>0</v>
      </c>
      <c r="U20" s="258">
        <f t="shared" si="5"/>
        <v>0</v>
      </c>
      <c r="V20" s="430"/>
      <c r="W20" s="258">
        <f t="shared" si="2"/>
        <v>0</v>
      </c>
      <c r="X20" s="258">
        <f t="shared" si="6"/>
        <v>0</v>
      </c>
      <c r="Y20" s="258">
        <f t="shared" si="3"/>
        <v>0</v>
      </c>
      <c r="Z20" s="261">
        <f t="shared" si="7"/>
        <v>0</v>
      </c>
      <c r="AA20" s="258">
        <f t="shared" si="4"/>
        <v>0</v>
      </c>
      <c r="AB20" s="603"/>
    </row>
    <row r="21" spans="2:28" x14ac:dyDescent="0.3">
      <c r="B21" s="523"/>
      <c r="C21" s="551" t="s">
        <v>302</v>
      </c>
      <c r="D21" s="611" t="s">
        <v>64</v>
      </c>
      <c r="E21" s="96" t="s">
        <v>512</v>
      </c>
      <c r="F21" s="97">
        <v>8</v>
      </c>
      <c r="G21" s="97">
        <v>32</v>
      </c>
      <c r="H21" s="97" t="s">
        <v>139</v>
      </c>
      <c r="I21" s="97">
        <v>3</v>
      </c>
      <c r="J21" s="97" t="s">
        <v>140</v>
      </c>
      <c r="K21" s="97">
        <f t="shared" si="0"/>
        <v>3</v>
      </c>
      <c r="L21" s="97">
        <v>3</v>
      </c>
      <c r="M21" s="608">
        <v>1</v>
      </c>
      <c r="N21" s="426"/>
      <c r="O21" s="426"/>
      <c r="P21" s="426"/>
      <c r="Q21" s="325"/>
      <c r="R21" s="428"/>
      <c r="S21" s="327"/>
      <c r="T21" s="257">
        <f t="shared" si="1"/>
        <v>0</v>
      </c>
      <c r="U21" s="259">
        <f t="shared" si="5"/>
        <v>0</v>
      </c>
      <c r="V21" s="431"/>
      <c r="W21" s="259">
        <f t="shared" si="2"/>
        <v>0</v>
      </c>
      <c r="X21" s="330"/>
      <c r="Y21" s="259">
        <f t="shared" si="3"/>
        <v>0</v>
      </c>
      <c r="Z21" s="257">
        <f t="shared" si="7"/>
        <v>0</v>
      </c>
      <c r="AA21" s="259">
        <f t="shared" si="4"/>
        <v>0</v>
      </c>
      <c r="AB21" s="604">
        <f>(AA21+AA22)*M21</f>
        <v>0</v>
      </c>
    </row>
    <row r="22" spans="2:28" ht="15" thickBot="1" x14ac:dyDescent="0.35">
      <c r="B22" s="523"/>
      <c r="C22" s="553"/>
      <c r="D22" s="610"/>
      <c r="E22" s="93" t="s">
        <v>513</v>
      </c>
      <c r="F22" s="95">
        <v>4</v>
      </c>
      <c r="G22" s="95">
        <v>8</v>
      </c>
      <c r="H22" s="94" t="s">
        <v>139</v>
      </c>
      <c r="I22" s="95">
        <v>3</v>
      </c>
      <c r="J22" s="95" t="s">
        <v>140</v>
      </c>
      <c r="K22" s="95">
        <f t="shared" si="0"/>
        <v>3</v>
      </c>
      <c r="L22" s="95">
        <v>3</v>
      </c>
      <c r="M22" s="607"/>
      <c r="N22" s="424"/>
      <c r="O22" s="424"/>
      <c r="P22" s="424"/>
      <c r="Q22" s="425"/>
      <c r="R22" s="427"/>
      <c r="S22" s="382"/>
      <c r="T22" s="256">
        <f t="shared" si="1"/>
        <v>0</v>
      </c>
      <c r="U22" s="258">
        <f t="shared" si="5"/>
        <v>0</v>
      </c>
      <c r="V22" s="432"/>
      <c r="W22" s="258">
        <f t="shared" si="2"/>
        <v>0</v>
      </c>
      <c r="X22" s="258">
        <f t="shared" si="6"/>
        <v>0</v>
      </c>
      <c r="Y22" s="258">
        <f t="shared" si="3"/>
        <v>0</v>
      </c>
      <c r="Z22" s="261">
        <f t="shared" si="7"/>
        <v>0</v>
      </c>
      <c r="AA22" s="258">
        <f t="shared" si="4"/>
        <v>0</v>
      </c>
      <c r="AB22" s="603"/>
    </row>
    <row r="23" spans="2:28" x14ac:dyDescent="0.3">
      <c r="B23" s="523"/>
      <c r="C23" s="553"/>
      <c r="D23" s="611" t="s">
        <v>65</v>
      </c>
      <c r="E23" s="96" t="s">
        <v>512</v>
      </c>
      <c r="F23" s="97">
        <v>8</v>
      </c>
      <c r="G23" s="97">
        <v>32</v>
      </c>
      <c r="H23" s="97" t="s">
        <v>139</v>
      </c>
      <c r="I23" s="97">
        <v>3</v>
      </c>
      <c r="J23" s="97" t="s">
        <v>140</v>
      </c>
      <c r="K23" s="97">
        <f t="shared" si="0"/>
        <v>3</v>
      </c>
      <c r="L23" s="97">
        <v>3</v>
      </c>
      <c r="M23" s="608">
        <v>1</v>
      </c>
      <c r="N23" s="426"/>
      <c r="O23" s="426"/>
      <c r="P23" s="426"/>
      <c r="Q23" s="325"/>
      <c r="R23" s="428"/>
      <c r="S23" s="327"/>
      <c r="T23" s="257">
        <f t="shared" si="1"/>
        <v>0</v>
      </c>
      <c r="U23" s="259">
        <f t="shared" si="5"/>
        <v>0</v>
      </c>
      <c r="V23" s="431"/>
      <c r="W23" s="259">
        <f t="shared" si="2"/>
        <v>0</v>
      </c>
      <c r="X23" s="330"/>
      <c r="Y23" s="259">
        <f t="shared" si="3"/>
        <v>0</v>
      </c>
      <c r="Z23" s="257">
        <f t="shared" si="7"/>
        <v>0</v>
      </c>
      <c r="AA23" s="259">
        <f t="shared" si="4"/>
        <v>0</v>
      </c>
      <c r="AB23" s="604">
        <f>(AA23+AA24)*M23</f>
        <v>0</v>
      </c>
    </row>
    <row r="24" spans="2:28" ht="15" thickBot="1" x14ac:dyDescent="0.35">
      <c r="B24" s="523"/>
      <c r="C24" s="553"/>
      <c r="D24" s="610"/>
      <c r="E24" s="93" t="s">
        <v>513</v>
      </c>
      <c r="F24" s="95">
        <v>8</v>
      </c>
      <c r="G24" s="95">
        <v>16</v>
      </c>
      <c r="H24" s="94" t="s">
        <v>139</v>
      </c>
      <c r="I24" s="95">
        <v>3</v>
      </c>
      <c r="J24" s="95" t="s">
        <v>140</v>
      </c>
      <c r="K24" s="95">
        <f t="shared" si="0"/>
        <v>3</v>
      </c>
      <c r="L24" s="95">
        <v>3</v>
      </c>
      <c r="M24" s="607"/>
      <c r="N24" s="424"/>
      <c r="O24" s="424"/>
      <c r="P24" s="424"/>
      <c r="Q24" s="425"/>
      <c r="R24" s="427"/>
      <c r="S24" s="382"/>
      <c r="T24" s="256">
        <f t="shared" si="1"/>
        <v>0</v>
      </c>
      <c r="U24" s="258">
        <f t="shared" si="5"/>
        <v>0</v>
      </c>
      <c r="V24" s="432"/>
      <c r="W24" s="258">
        <f t="shared" si="2"/>
        <v>0</v>
      </c>
      <c r="X24" s="258">
        <f t="shared" si="6"/>
        <v>0</v>
      </c>
      <c r="Y24" s="258">
        <f t="shared" si="3"/>
        <v>0</v>
      </c>
      <c r="Z24" s="261">
        <f t="shared" si="7"/>
        <v>0</v>
      </c>
      <c r="AA24" s="258">
        <f t="shared" si="4"/>
        <v>0</v>
      </c>
      <c r="AB24" s="603"/>
    </row>
    <row r="25" spans="2:28" x14ac:dyDescent="0.3">
      <c r="B25" s="523"/>
      <c r="C25" s="553"/>
      <c r="D25" s="611" t="s">
        <v>66</v>
      </c>
      <c r="E25" s="96" t="s">
        <v>512</v>
      </c>
      <c r="F25" s="97">
        <v>8</v>
      </c>
      <c r="G25" s="97">
        <v>32</v>
      </c>
      <c r="H25" s="97" t="s">
        <v>139</v>
      </c>
      <c r="I25" s="97">
        <v>3</v>
      </c>
      <c r="J25" s="97" t="s">
        <v>140</v>
      </c>
      <c r="K25" s="97">
        <f t="shared" si="0"/>
        <v>3</v>
      </c>
      <c r="L25" s="97">
        <v>3</v>
      </c>
      <c r="M25" s="608">
        <v>1</v>
      </c>
      <c r="N25" s="426"/>
      <c r="O25" s="426"/>
      <c r="P25" s="426"/>
      <c r="Q25" s="325"/>
      <c r="R25" s="428"/>
      <c r="S25" s="327"/>
      <c r="T25" s="257">
        <f t="shared" si="1"/>
        <v>0</v>
      </c>
      <c r="U25" s="259">
        <f t="shared" si="5"/>
        <v>0</v>
      </c>
      <c r="V25" s="431"/>
      <c r="W25" s="259">
        <f t="shared" si="2"/>
        <v>0</v>
      </c>
      <c r="X25" s="330"/>
      <c r="Y25" s="259">
        <f t="shared" si="3"/>
        <v>0</v>
      </c>
      <c r="Z25" s="257">
        <f t="shared" si="7"/>
        <v>0</v>
      </c>
      <c r="AA25" s="259">
        <f t="shared" si="4"/>
        <v>0</v>
      </c>
      <c r="AB25" s="604">
        <f>(AA25+AA26)*M25</f>
        <v>0</v>
      </c>
    </row>
    <row r="26" spans="2:28" ht="15" thickBot="1" x14ac:dyDescent="0.35">
      <c r="B26" s="523"/>
      <c r="C26" s="553"/>
      <c r="D26" s="610"/>
      <c r="E26" s="93" t="s">
        <v>513</v>
      </c>
      <c r="F26" s="95">
        <v>16</v>
      </c>
      <c r="G26" s="95">
        <v>32</v>
      </c>
      <c r="H26" s="94" t="s">
        <v>139</v>
      </c>
      <c r="I26" s="95">
        <v>3</v>
      </c>
      <c r="J26" s="95" t="s">
        <v>140</v>
      </c>
      <c r="K26" s="95">
        <f t="shared" si="0"/>
        <v>3</v>
      </c>
      <c r="L26" s="95">
        <v>3</v>
      </c>
      <c r="M26" s="607"/>
      <c r="N26" s="424"/>
      <c r="O26" s="424"/>
      <c r="P26" s="424"/>
      <c r="Q26" s="425"/>
      <c r="R26" s="427"/>
      <c r="S26" s="382"/>
      <c r="T26" s="256">
        <f t="shared" si="1"/>
        <v>0</v>
      </c>
      <c r="U26" s="258">
        <f t="shared" si="5"/>
        <v>0</v>
      </c>
      <c r="V26" s="432"/>
      <c r="W26" s="258">
        <f t="shared" si="2"/>
        <v>0</v>
      </c>
      <c r="X26" s="258">
        <f t="shared" si="6"/>
        <v>0</v>
      </c>
      <c r="Y26" s="258">
        <f t="shared" si="3"/>
        <v>0</v>
      </c>
      <c r="Z26" s="261">
        <f t="shared" si="7"/>
        <v>0</v>
      </c>
      <c r="AA26" s="258">
        <f t="shared" si="4"/>
        <v>0</v>
      </c>
      <c r="AB26" s="603"/>
    </row>
    <row r="27" spans="2:28" x14ac:dyDescent="0.3">
      <c r="B27" s="523"/>
      <c r="C27" s="553"/>
      <c r="D27" s="615" t="s">
        <v>67</v>
      </c>
      <c r="E27" s="96" t="s">
        <v>512</v>
      </c>
      <c r="F27" s="76">
        <v>8</v>
      </c>
      <c r="G27" s="76">
        <v>32</v>
      </c>
      <c r="H27" s="76" t="s">
        <v>139</v>
      </c>
      <c r="I27" s="76">
        <v>3</v>
      </c>
      <c r="J27" s="76" t="s">
        <v>140</v>
      </c>
      <c r="K27" s="97">
        <f t="shared" si="0"/>
        <v>3</v>
      </c>
      <c r="L27" s="76">
        <v>3</v>
      </c>
      <c r="M27" s="506">
        <v>1</v>
      </c>
      <c r="N27" s="426"/>
      <c r="O27" s="426"/>
      <c r="P27" s="426"/>
      <c r="Q27" s="325"/>
      <c r="R27" s="382"/>
      <c r="S27" s="328"/>
      <c r="T27" s="106">
        <f t="shared" si="1"/>
        <v>0</v>
      </c>
      <c r="U27" s="107">
        <f t="shared" si="5"/>
        <v>0</v>
      </c>
      <c r="V27" s="433"/>
      <c r="W27" s="107">
        <f t="shared" si="2"/>
        <v>0</v>
      </c>
      <c r="X27" s="331"/>
      <c r="Y27" s="107">
        <f t="shared" si="3"/>
        <v>0</v>
      </c>
      <c r="Z27" s="106">
        <f t="shared" si="7"/>
        <v>0</v>
      </c>
      <c r="AA27" s="107">
        <f t="shared" si="4"/>
        <v>0</v>
      </c>
      <c r="AB27" s="600">
        <f>(AA27+AA28)*M27</f>
        <v>0</v>
      </c>
    </row>
    <row r="28" spans="2:28" ht="15" thickBot="1" x14ac:dyDescent="0.35">
      <c r="B28" s="524"/>
      <c r="C28" s="552"/>
      <c r="D28" s="616"/>
      <c r="E28" s="48" t="s">
        <v>513</v>
      </c>
      <c r="F28" s="91">
        <v>32</v>
      </c>
      <c r="G28" s="91">
        <v>64</v>
      </c>
      <c r="H28" s="90" t="s">
        <v>139</v>
      </c>
      <c r="I28" s="85">
        <v>3</v>
      </c>
      <c r="J28" s="85" t="s">
        <v>140</v>
      </c>
      <c r="K28" s="85">
        <f t="shared" si="0"/>
        <v>3</v>
      </c>
      <c r="L28" s="91">
        <v>3</v>
      </c>
      <c r="M28" s="556"/>
      <c r="N28" s="378"/>
      <c r="O28" s="378"/>
      <c r="P28" s="378"/>
      <c r="Q28" s="437"/>
      <c r="R28" s="406"/>
      <c r="S28" s="380"/>
      <c r="T28" s="144">
        <f t="shared" si="1"/>
        <v>0</v>
      </c>
      <c r="U28" s="260">
        <f t="shared" si="5"/>
        <v>0</v>
      </c>
      <c r="V28" s="434"/>
      <c r="W28" s="260">
        <f t="shared" si="2"/>
        <v>0</v>
      </c>
      <c r="X28" s="260">
        <f t="shared" si="6"/>
        <v>0</v>
      </c>
      <c r="Y28" s="260">
        <f t="shared" si="3"/>
        <v>0</v>
      </c>
      <c r="Z28" s="115">
        <f t="shared" si="7"/>
        <v>0</v>
      </c>
      <c r="AA28" s="115">
        <f t="shared" si="4"/>
        <v>0</v>
      </c>
      <c r="AB28" s="601"/>
    </row>
    <row r="29" spans="2:28" ht="15" thickTop="1" x14ac:dyDescent="0.3"/>
    <row r="30" spans="2:28" ht="15" thickBot="1" x14ac:dyDescent="0.35">
      <c r="AB30" s="142">
        <f>SUM(AB5:AB28)</f>
        <v>0</v>
      </c>
    </row>
    <row r="31" spans="2:28" ht="15" thickTop="1" x14ac:dyDescent="0.3">
      <c r="B31" s="510" t="s">
        <v>150</v>
      </c>
      <c r="C31" s="510"/>
      <c r="D31" s="510"/>
      <c r="E31" s="510"/>
      <c r="F31" s="510"/>
      <c r="G31" s="510"/>
    </row>
    <row r="32" spans="2:28" x14ac:dyDescent="0.3">
      <c r="B32" s="511" t="s">
        <v>569</v>
      </c>
      <c r="C32" s="511"/>
      <c r="D32" s="511"/>
      <c r="E32" s="511"/>
      <c r="F32" s="511"/>
      <c r="G32" s="511"/>
    </row>
    <row r="33" spans="2:17" ht="14.25" customHeight="1" x14ac:dyDescent="0.3">
      <c r="B33" s="512" t="s">
        <v>306</v>
      </c>
      <c r="C33" s="512"/>
      <c r="D33" s="512"/>
      <c r="E33" s="512"/>
      <c r="F33" s="512"/>
      <c r="G33" s="512"/>
    </row>
    <row r="34" spans="2:17" x14ac:dyDescent="0.3">
      <c r="B34" s="512"/>
      <c r="C34" s="512"/>
      <c r="D34" s="512"/>
      <c r="E34" s="512"/>
      <c r="F34" s="512"/>
      <c r="G34" s="512"/>
    </row>
    <row r="35" spans="2:17" ht="14.25" customHeight="1" x14ac:dyDescent="0.3">
      <c r="B35" s="512"/>
      <c r="C35" s="512"/>
      <c r="D35" s="512"/>
      <c r="E35" s="512"/>
      <c r="F35" s="512"/>
      <c r="G35" s="512"/>
      <c r="M35" s="89"/>
      <c r="N35" s="89"/>
      <c r="O35" s="89"/>
      <c r="P35" s="89"/>
      <c r="Q35" s="89"/>
    </row>
    <row r="36" spans="2:17" x14ac:dyDescent="0.3">
      <c r="B36" s="512"/>
      <c r="C36" s="512"/>
      <c r="D36" s="512"/>
      <c r="E36" s="512"/>
      <c r="F36" s="512"/>
      <c r="G36" s="512"/>
      <c r="M36" s="89"/>
      <c r="N36" s="89"/>
      <c r="O36" s="89"/>
      <c r="P36" s="89"/>
      <c r="Q36" s="89"/>
    </row>
    <row r="37" spans="2:17" ht="14.25" customHeight="1" x14ac:dyDescent="0.3">
      <c r="B37" s="494" t="s">
        <v>515</v>
      </c>
      <c r="C37" s="494"/>
      <c r="D37" s="494"/>
      <c r="E37" s="494"/>
      <c r="F37" s="494"/>
      <c r="G37" s="494"/>
    </row>
    <row r="38" spans="2:17" x14ac:dyDescent="0.3">
      <c r="B38" s="494"/>
      <c r="C38" s="494"/>
      <c r="D38" s="494"/>
      <c r="E38" s="494"/>
      <c r="F38" s="494"/>
      <c r="G38" s="494"/>
    </row>
  </sheetData>
  <sheetProtection algorithmName="SHA-512" hashValue="HnbGGSGmQFZLGiIGS7RxjTWgHj6GKEih9jq9U7kCQ9NmqbifuhqO0JpTeAa3/xxl6WMmxLI6I4YQyjG5P9FD1A==" saltValue="bbLW/TX/XtALKaIEoMerSQ==" spinCount="100000" sheet="1" objects="1" scenarios="1"/>
  <mergeCells count="47">
    <mergeCell ref="D13:D14"/>
    <mergeCell ref="B3:M3"/>
    <mergeCell ref="B5:B28"/>
    <mergeCell ref="C5:C12"/>
    <mergeCell ref="D17:D18"/>
    <mergeCell ref="D15:D16"/>
    <mergeCell ref="D9:D10"/>
    <mergeCell ref="C21:C28"/>
    <mergeCell ref="D21:D22"/>
    <mergeCell ref="C13:C20"/>
    <mergeCell ref="M25:M26"/>
    <mergeCell ref="D19:D20"/>
    <mergeCell ref="D23:D24"/>
    <mergeCell ref="D25:D26"/>
    <mergeCell ref="D27:D28"/>
    <mergeCell ref="AB25:AB26"/>
    <mergeCell ref="B2:AB2"/>
    <mergeCell ref="M27:M28"/>
    <mergeCell ref="M5:M6"/>
    <mergeCell ref="M7:M8"/>
    <mergeCell ref="M9:M10"/>
    <mergeCell ref="M11:M12"/>
    <mergeCell ref="M13:M14"/>
    <mergeCell ref="M15:M16"/>
    <mergeCell ref="M17:M18"/>
    <mergeCell ref="M19:M20"/>
    <mergeCell ref="M21:M22"/>
    <mergeCell ref="M23:M24"/>
    <mergeCell ref="D5:D6"/>
    <mergeCell ref="D7:D8"/>
    <mergeCell ref="D11:D12"/>
    <mergeCell ref="N3:AB3"/>
    <mergeCell ref="B31:G31"/>
    <mergeCell ref="B32:G32"/>
    <mergeCell ref="B33:G36"/>
    <mergeCell ref="B37:G38"/>
    <mergeCell ref="AB27:AB28"/>
    <mergeCell ref="AB5:AB6"/>
    <mergeCell ref="AB7:AB8"/>
    <mergeCell ref="AB9:AB10"/>
    <mergeCell ref="AB11:AB12"/>
    <mergeCell ref="AB13:AB14"/>
    <mergeCell ref="AB15:AB16"/>
    <mergeCell ref="AB17:AB18"/>
    <mergeCell ref="AB19:AB20"/>
    <mergeCell ref="AB21:AB22"/>
    <mergeCell ref="AB23:AB24"/>
  </mergeCells>
  <phoneticPr fontId="10" type="noConversion"/>
  <dataValidations disablePrompts="1" count="2">
    <dataValidation type="whole" allowBlank="1" showInputMessage="1" showErrorMessage="1" error="min=3, max=100" sqref="I6 I8 I10 I12 I14 I16 I18 I20 I22 I24 I26 I28" xr:uid="{22C3AD9A-FD3A-47E2-8A31-03C4E39722FF}">
      <formula1>3</formula1>
      <formula2>100</formula2>
    </dataValidation>
    <dataValidation type="whole" operator="equal" allowBlank="1" showInputMessage="1" showErrorMessage="1" error="Fixed value=3" sqref="I5 I7 I9 I11 I13 I15 I17 I19 I21 I23 I25 I27" xr:uid="{686FA408-F109-4C40-B0C8-5527B154923D}">
      <formula1>3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B1:X19"/>
  <sheetViews>
    <sheetView topLeftCell="F1" zoomScale="70" zoomScaleNormal="70" workbookViewId="0">
      <pane ySplit="5" topLeftCell="A6" activePane="bottomLeft" state="frozen"/>
      <selection activeCell="F1" sqref="F1"/>
      <selection pane="bottomLeft" activeCell="O6" sqref="O6"/>
    </sheetView>
  </sheetViews>
  <sheetFormatPr defaultRowHeight="14.4" x14ac:dyDescent="0.3"/>
  <cols>
    <col min="1" max="1" width="2.5546875" customWidth="1"/>
    <col min="2" max="2" width="13" customWidth="1"/>
    <col min="3" max="3" width="58.6640625" customWidth="1"/>
    <col min="4" max="4" width="28.33203125" customWidth="1"/>
    <col min="5" max="5" width="13.21875" customWidth="1"/>
    <col min="6" max="6" width="23.77734375" bestFit="1" customWidth="1"/>
    <col min="7" max="7" width="10.109375" customWidth="1"/>
    <col min="8" max="8" width="9.5546875" bestFit="1" customWidth="1"/>
    <col min="9" max="9" width="14.21875" customWidth="1"/>
    <col min="10" max="10" width="14.77734375" customWidth="1"/>
    <col min="11" max="11" width="14.109375" customWidth="1"/>
    <col min="12" max="12" width="16" customWidth="1"/>
    <col min="13" max="13" width="16.5546875" customWidth="1"/>
    <col min="14" max="14" width="15.5546875" customWidth="1"/>
    <col min="15" max="15" width="28.33203125" customWidth="1"/>
    <col min="16" max="17" width="34.5546875" bestFit="1" customWidth="1"/>
    <col min="18" max="18" width="14" customWidth="1"/>
    <col min="19" max="19" width="14.5546875" customWidth="1"/>
    <col min="20" max="20" width="15.77734375" customWidth="1"/>
    <col min="21" max="22" width="11.33203125" customWidth="1"/>
    <col min="23" max="23" width="12.109375" customWidth="1"/>
    <col min="24" max="24" width="17.33203125" customWidth="1"/>
    <col min="25" max="25" width="21.5546875" customWidth="1"/>
    <col min="26" max="26" width="17.109375" customWidth="1"/>
  </cols>
  <sheetData>
    <row r="1" spans="2:24" ht="15" thickBot="1" x14ac:dyDescent="0.35"/>
    <row r="2" spans="2:24" ht="18" thickTop="1" x14ac:dyDescent="0.35">
      <c r="B2" s="617" t="s">
        <v>346</v>
      </c>
      <c r="C2" s="618"/>
      <c r="D2" s="618"/>
      <c r="E2" s="618"/>
      <c r="F2" s="618"/>
      <c r="G2" s="618"/>
      <c r="H2" s="618"/>
      <c r="I2" s="618"/>
      <c r="J2" s="618"/>
      <c r="K2" s="618"/>
      <c r="L2" s="618"/>
      <c r="M2" s="618"/>
      <c r="N2" s="618"/>
      <c r="O2" s="618"/>
      <c r="P2" s="618"/>
      <c r="Q2" s="618"/>
      <c r="R2" s="618"/>
      <c r="S2" s="618"/>
      <c r="T2" s="618"/>
      <c r="U2" s="618"/>
      <c r="V2" s="618"/>
      <c r="W2" s="618"/>
      <c r="X2" s="619"/>
    </row>
    <row r="3" spans="2:24" ht="19.350000000000001" customHeight="1" x14ac:dyDescent="0.3">
      <c r="B3" s="518" t="s">
        <v>0</v>
      </c>
      <c r="C3" s="637" t="s">
        <v>151</v>
      </c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4" t="s">
        <v>149</v>
      </c>
      <c r="P3" s="635"/>
      <c r="Q3" s="635"/>
      <c r="R3" s="635"/>
      <c r="S3" s="635"/>
      <c r="T3" s="635"/>
      <c r="U3" s="635"/>
      <c r="V3" s="635"/>
      <c r="W3" s="635"/>
      <c r="X3" s="636"/>
    </row>
    <row r="4" spans="2:24" x14ac:dyDescent="0.3">
      <c r="B4" s="518"/>
      <c r="C4" s="625" t="s">
        <v>11</v>
      </c>
      <c r="D4" s="509" t="s">
        <v>12</v>
      </c>
      <c r="E4" s="625" t="s">
        <v>13</v>
      </c>
      <c r="F4" s="627" t="s">
        <v>222</v>
      </c>
      <c r="G4" s="627"/>
      <c r="H4" s="627"/>
      <c r="I4" s="627"/>
      <c r="J4" s="627"/>
      <c r="K4" s="627"/>
      <c r="L4" s="630" t="s">
        <v>433</v>
      </c>
      <c r="M4" s="630" t="s">
        <v>216</v>
      </c>
      <c r="N4" s="625" t="s">
        <v>281</v>
      </c>
      <c r="O4" s="628" t="s">
        <v>573</v>
      </c>
      <c r="P4" s="628" t="s">
        <v>426</v>
      </c>
      <c r="Q4" s="632" t="s">
        <v>425</v>
      </c>
      <c r="R4" s="632" t="s">
        <v>429</v>
      </c>
      <c r="S4" s="632" t="s">
        <v>427</v>
      </c>
      <c r="T4" s="632" t="s">
        <v>428</v>
      </c>
      <c r="U4" s="628" t="s">
        <v>14</v>
      </c>
      <c r="V4" s="628" t="s">
        <v>155</v>
      </c>
      <c r="W4" s="628" t="s">
        <v>430</v>
      </c>
      <c r="X4" s="639" t="s">
        <v>148</v>
      </c>
    </row>
    <row r="5" spans="2:24" ht="72.599999999999994" thickBot="1" x14ac:dyDescent="0.35">
      <c r="B5" s="624"/>
      <c r="C5" s="626"/>
      <c r="D5" s="525"/>
      <c r="E5" s="626"/>
      <c r="F5" s="10" t="s">
        <v>15</v>
      </c>
      <c r="G5" s="10" t="s">
        <v>16</v>
      </c>
      <c r="H5" s="10" t="s">
        <v>17</v>
      </c>
      <c r="I5" s="10" t="s">
        <v>152</v>
      </c>
      <c r="J5" s="10" t="s">
        <v>153</v>
      </c>
      <c r="K5" s="10" t="s">
        <v>154</v>
      </c>
      <c r="L5" s="631"/>
      <c r="M5" s="631"/>
      <c r="N5" s="626"/>
      <c r="O5" s="629"/>
      <c r="P5" s="629"/>
      <c r="Q5" s="633"/>
      <c r="R5" s="633"/>
      <c r="S5" s="633"/>
      <c r="T5" s="633"/>
      <c r="U5" s="629"/>
      <c r="V5" s="629"/>
      <c r="W5" s="629"/>
      <c r="X5" s="640"/>
    </row>
    <row r="6" spans="2:24" ht="128.25" customHeight="1" thickTop="1" x14ac:dyDescent="0.3">
      <c r="B6" s="588" t="s">
        <v>18</v>
      </c>
      <c r="C6" s="333" t="s">
        <v>516</v>
      </c>
      <c r="D6" s="332" t="s">
        <v>19</v>
      </c>
      <c r="E6" s="86">
        <v>200</v>
      </c>
      <c r="F6" s="76" t="s">
        <v>20</v>
      </c>
      <c r="G6" s="282">
        <v>16</v>
      </c>
      <c r="H6" s="282">
        <v>64</v>
      </c>
      <c r="I6" s="282">
        <v>400</v>
      </c>
      <c r="J6" s="282">
        <f>N6</f>
        <v>48</v>
      </c>
      <c r="K6" s="282">
        <v>1024</v>
      </c>
      <c r="L6" s="76">
        <v>18</v>
      </c>
      <c r="M6" s="76">
        <v>3000</v>
      </c>
      <c r="N6" s="76">
        <v>48</v>
      </c>
      <c r="O6" s="435"/>
      <c r="P6" s="381"/>
      <c r="Q6" s="381"/>
      <c r="R6" s="382"/>
      <c r="S6" s="336"/>
      <c r="T6" s="382"/>
      <c r="U6" s="106">
        <f>R6*0.9*N6*200+R6*0.1*N6*(730-200)</f>
        <v>0</v>
      </c>
      <c r="V6" s="106">
        <f>T6*J6</f>
        <v>0</v>
      </c>
      <c r="W6" s="106">
        <f>U6+V6</f>
        <v>0</v>
      </c>
      <c r="X6" s="111">
        <f>W6*L6</f>
        <v>0</v>
      </c>
    </row>
    <row r="7" spans="2:24" ht="40.5" customHeight="1" x14ac:dyDescent="0.3">
      <c r="B7" s="523"/>
      <c r="C7" s="621" t="s">
        <v>514</v>
      </c>
      <c r="D7" s="156" t="s">
        <v>204</v>
      </c>
      <c r="E7" s="87">
        <v>200</v>
      </c>
      <c r="F7" s="84" t="s">
        <v>20</v>
      </c>
      <c r="G7" s="334">
        <v>2</v>
      </c>
      <c r="H7" s="334">
        <v>4</v>
      </c>
      <c r="I7" s="334">
        <v>20</v>
      </c>
      <c r="J7" s="334">
        <v>0</v>
      </c>
      <c r="K7" s="334">
        <v>0</v>
      </c>
      <c r="L7" s="84">
        <v>12</v>
      </c>
      <c r="M7" s="84">
        <v>100</v>
      </c>
      <c r="N7" s="84">
        <f>M7</f>
        <v>100</v>
      </c>
      <c r="O7" s="364"/>
      <c r="P7" s="381"/>
      <c r="Q7" s="335"/>
      <c r="R7" s="366"/>
      <c r="S7" s="108">
        <f>R7*200</f>
        <v>0</v>
      </c>
      <c r="T7" s="360"/>
      <c r="U7" s="109">
        <f>S7*N7</f>
        <v>0</v>
      </c>
      <c r="V7" s="109">
        <f>T7*J7</f>
        <v>0</v>
      </c>
      <c r="W7" s="109">
        <f>U7+V7</f>
        <v>0</v>
      </c>
      <c r="X7" s="112">
        <f>W7*L7</f>
        <v>0</v>
      </c>
    </row>
    <row r="8" spans="2:24" ht="40.5" customHeight="1" x14ac:dyDescent="0.3">
      <c r="B8" s="523"/>
      <c r="C8" s="622"/>
      <c r="D8" s="156" t="s">
        <v>205</v>
      </c>
      <c r="E8" s="87">
        <v>200</v>
      </c>
      <c r="F8" s="84" t="s">
        <v>20</v>
      </c>
      <c r="G8" s="334">
        <v>2</v>
      </c>
      <c r="H8" s="334">
        <v>8</v>
      </c>
      <c r="I8" s="334">
        <v>75</v>
      </c>
      <c r="J8" s="334">
        <f>M8</f>
        <v>100</v>
      </c>
      <c r="K8" s="334">
        <v>128</v>
      </c>
      <c r="L8" s="84">
        <v>8</v>
      </c>
      <c r="M8" s="84">
        <v>100</v>
      </c>
      <c r="N8" s="84">
        <f>M8</f>
        <v>100</v>
      </c>
      <c r="O8" s="435"/>
      <c r="P8" s="381"/>
      <c r="Q8" s="381"/>
      <c r="R8" s="366"/>
      <c r="S8" s="108">
        <f>R8*200</f>
        <v>0</v>
      </c>
      <c r="T8" s="366"/>
      <c r="U8" s="109">
        <f>S8*N8</f>
        <v>0</v>
      </c>
      <c r="V8" s="109">
        <f>T8*J8</f>
        <v>0</v>
      </c>
      <c r="W8" s="109">
        <f>U8+V8</f>
        <v>0</v>
      </c>
      <c r="X8" s="112">
        <f>W8*L8</f>
        <v>0</v>
      </c>
    </row>
    <row r="9" spans="2:24" ht="40.5" customHeight="1" thickBot="1" x14ac:dyDescent="0.35">
      <c r="B9" s="620"/>
      <c r="C9" s="623"/>
      <c r="D9" s="265" t="s">
        <v>187</v>
      </c>
      <c r="E9" s="266">
        <v>200</v>
      </c>
      <c r="F9" s="85" t="s">
        <v>20</v>
      </c>
      <c r="G9" s="2">
        <v>4</v>
      </c>
      <c r="H9" s="2">
        <v>16</v>
      </c>
      <c r="I9" s="2">
        <v>150</v>
      </c>
      <c r="J9" s="2">
        <f>M9</f>
        <v>100</v>
      </c>
      <c r="K9" s="2">
        <v>256</v>
      </c>
      <c r="L9" s="85">
        <v>6</v>
      </c>
      <c r="M9" s="85">
        <v>100</v>
      </c>
      <c r="N9" s="85">
        <f>M9</f>
        <v>100</v>
      </c>
      <c r="O9" s="436"/>
      <c r="P9" s="437"/>
      <c r="Q9" s="437"/>
      <c r="R9" s="380"/>
      <c r="S9" s="125">
        <f>R9*200</f>
        <v>0</v>
      </c>
      <c r="T9" s="380"/>
      <c r="U9" s="115">
        <f>S9*N9</f>
        <v>0</v>
      </c>
      <c r="V9" s="115">
        <f>T9*J9</f>
        <v>0</v>
      </c>
      <c r="W9" s="115">
        <f>U9+V9</f>
        <v>0</v>
      </c>
      <c r="X9" s="117">
        <f>W9*L9</f>
        <v>0</v>
      </c>
    </row>
    <row r="10" spans="2:24" ht="15" thickTop="1" x14ac:dyDescent="0.3"/>
    <row r="11" spans="2:24" ht="15" thickBot="1" x14ac:dyDescent="0.35">
      <c r="X11" s="142">
        <f>SUM(X6:X9)</f>
        <v>0</v>
      </c>
    </row>
    <row r="12" spans="2:24" ht="15" thickTop="1" x14ac:dyDescent="0.3">
      <c r="B12" s="510" t="s">
        <v>150</v>
      </c>
      <c r="C12" s="510"/>
      <c r="D12" s="510"/>
    </row>
    <row r="13" spans="2:24" x14ac:dyDescent="0.3">
      <c r="B13" s="511" t="s">
        <v>569</v>
      </c>
      <c r="C13" s="511"/>
      <c r="D13" s="511"/>
    </row>
    <row r="14" spans="2:24" ht="14.25" customHeight="1" x14ac:dyDescent="0.3">
      <c r="B14" s="512" t="s">
        <v>306</v>
      </c>
      <c r="C14" s="512"/>
      <c r="D14" s="512"/>
    </row>
    <row r="15" spans="2:24" x14ac:dyDescent="0.3">
      <c r="B15" s="512"/>
      <c r="C15" s="512"/>
      <c r="D15" s="512"/>
    </row>
    <row r="16" spans="2:24" ht="14.85" customHeight="1" x14ac:dyDescent="0.3">
      <c r="B16" s="512"/>
      <c r="C16" s="512"/>
      <c r="D16" s="512"/>
      <c r="E16" s="105"/>
      <c r="F16" s="105"/>
      <c r="G16" s="105"/>
      <c r="H16" s="105"/>
      <c r="I16" s="105"/>
      <c r="J16" s="105"/>
    </row>
    <row r="17" spans="2:10" x14ac:dyDescent="0.3">
      <c r="B17" s="512"/>
      <c r="C17" s="512"/>
      <c r="D17" s="512"/>
      <c r="E17" s="105"/>
      <c r="F17" s="105"/>
      <c r="G17" s="105"/>
      <c r="H17" s="105"/>
      <c r="I17" s="105"/>
      <c r="J17" s="105"/>
    </row>
    <row r="18" spans="2:10" x14ac:dyDescent="0.3">
      <c r="B18" s="494" t="s">
        <v>515</v>
      </c>
      <c r="C18" s="494"/>
      <c r="D18" s="494"/>
    </row>
    <row r="19" spans="2:10" x14ac:dyDescent="0.3">
      <c r="B19" s="494"/>
      <c r="C19" s="494"/>
      <c r="D19" s="494"/>
    </row>
  </sheetData>
  <sheetProtection algorithmName="SHA-512" hashValue="A9Q1iGe8DDYysLfZnh+NMxgZMh0Kz99yhNL2IKpUEMDl8PsBALRhjA6OybixaebutJ66PbZdC6mBFagIRT7Egw==" saltValue="7FM1/Wt48PpEJWKVKn55Pw==" spinCount="100000" sheet="1" objects="1" scenarios="1"/>
  <mergeCells count="27">
    <mergeCell ref="R4:R5"/>
    <mergeCell ref="O3:X3"/>
    <mergeCell ref="O4:O5"/>
    <mergeCell ref="S4:S5"/>
    <mergeCell ref="B14:D17"/>
    <mergeCell ref="Q4:Q5"/>
    <mergeCell ref="P4:P5"/>
    <mergeCell ref="C3:N3"/>
    <mergeCell ref="M4:M5"/>
    <mergeCell ref="T4:T5"/>
    <mergeCell ref="X4:X5"/>
    <mergeCell ref="B18:D19"/>
    <mergeCell ref="B12:D12"/>
    <mergeCell ref="B13:D13"/>
    <mergeCell ref="B2:X2"/>
    <mergeCell ref="B6:B9"/>
    <mergeCell ref="C7:C9"/>
    <mergeCell ref="D4:D5"/>
    <mergeCell ref="B3:B5"/>
    <mergeCell ref="C4:C5"/>
    <mergeCell ref="E4:E5"/>
    <mergeCell ref="F4:K4"/>
    <mergeCell ref="N4:N5"/>
    <mergeCell ref="U4:U5"/>
    <mergeCell ref="V4:V5"/>
    <mergeCell ref="W4:W5"/>
    <mergeCell ref="L4:L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B1:AE70"/>
  <sheetViews>
    <sheetView topLeftCell="M1" zoomScale="55" zoomScaleNormal="55" workbookViewId="0">
      <selection activeCell="N5" sqref="N5"/>
    </sheetView>
  </sheetViews>
  <sheetFormatPr defaultRowHeight="14.4" x14ac:dyDescent="0.3"/>
  <cols>
    <col min="1" max="1" width="2.33203125" customWidth="1"/>
    <col min="2" max="2" width="9.6640625" bestFit="1" customWidth="1"/>
    <col min="3" max="3" width="72.77734375" customWidth="1"/>
    <col min="4" max="4" width="73.21875" customWidth="1"/>
    <col min="5" max="5" width="7.109375" customWidth="1"/>
    <col min="6" max="6" width="36.5546875" customWidth="1"/>
    <col min="7" max="8" width="8.5546875" bestFit="1" customWidth="1"/>
    <col min="9" max="9" width="30.44140625" bestFit="1" customWidth="1"/>
    <col min="10" max="10" width="16.5546875" customWidth="1"/>
    <col min="11" max="11" width="17" customWidth="1"/>
    <col min="12" max="12" width="14.88671875" customWidth="1"/>
    <col min="13" max="13" width="16.109375" bestFit="1" customWidth="1"/>
    <col min="14" max="14" width="59.21875" customWidth="1"/>
    <col min="15" max="15" width="35.33203125" bestFit="1" customWidth="1"/>
    <col min="16" max="16" width="35" bestFit="1" customWidth="1"/>
    <col min="17" max="18" width="34.44140625" bestFit="1" customWidth="1"/>
    <col min="19" max="19" width="22.44140625" customWidth="1"/>
    <col min="20" max="20" width="24.109375" customWidth="1"/>
    <col min="21" max="21" width="22.88671875" customWidth="1"/>
    <col min="22" max="22" width="24.88671875" customWidth="1"/>
    <col min="23" max="23" width="16.5546875" customWidth="1"/>
    <col min="24" max="24" width="14.88671875" style="158" customWidth="1"/>
    <col min="25" max="25" width="15.5546875" customWidth="1"/>
    <col min="26" max="26" width="20.5546875" bestFit="1" customWidth="1"/>
    <col min="27" max="27" width="20.5546875" style="158" bestFit="1" customWidth="1"/>
    <col min="28" max="28" width="18" customWidth="1"/>
    <col min="29" max="29" width="16.5546875" customWidth="1"/>
    <col min="30" max="30" width="19.6640625" customWidth="1"/>
    <col min="31" max="31" width="16.6640625" customWidth="1"/>
  </cols>
  <sheetData>
    <row r="1" spans="2:31" ht="15" thickBot="1" x14ac:dyDescent="0.35"/>
    <row r="2" spans="2:31" ht="18" thickTop="1" x14ac:dyDescent="0.35">
      <c r="B2" s="533" t="s">
        <v>396</v>
      </c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4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5"/>
    </row>
    <row r="3" spans="2:31" x14ac:dyDescent="0.3">
      <c r="B3" s="518" t="s">
        <v>0</v>
      </c>
      <c r="C3" s="625" t="s">
        <v>151</v>
      </c>
      <c r="D3" s="625"/>
      <c r="E3" s="625"/>
      <c r="F3" s="625"/>
      <c r="G3" s="625"/>
      <c r="H3" s="625"/>
      <c r="I3" s="625"/>
      <c r="J3" s="625"/>
      <c r="K3" s="625"/>
      <c r="L3" s="625"/>
      <c r="M3" s="625"/>
      <c r="N3" s="520" t="s">
        <v>149</v>
      </c>
      <c r="O3" s="521"/>
      <c r="P3" s="521"/>
      <c r="Q3" s="521"/>
      <c r="R3" s="521"/>
      <c r="S3" s="521"/>
      <c r="T3" s="521"/>
      <c r="U3" s="521"/>
      <c r="V3" s="521"/>
      <c r="W3" s="521"/>
      <c r="X3" s="521"/>
      <c r="Y3" s="521"/>
      <c r="Z3" s="521"/>
      <c r="AA3" s="521"/>
      <c r="AB3" s="521"/>
      <c r="AC3" s="646"/>
    </row>
    <row r="4" spans="2:31" ht="72.599999999999994" thickBot="1" x14ac:dyDescent="0.35">
      <c r="B4" s="519"/>
      <c r="C4" s="530" t="s">
        <v>177</v>
      </c>
      <c r="D4" s="531"/>
      <c r="E4" s="532"/>
      <c r="F4" s="10" t="s">
        <v>36</v>
      </c>
      <c r="G4" s="10" t="s">
        <v>37</v>
      </c>
      <c r="H4" s="10" t="s">
        <v>38</v>
      </c>
      <c r="I4" s="174" t="s">
        <v>178</v>
      </c>
      <c r="J4" s="174" t="s">
        <v>415</v>
      </c>
      <c r="K4" s="174" t="s">
        <v>416</v>
      </c>
      <c r="L4" s="10" t="s">
        <v>568</v>
      </c>
      <c r="M4" s="10" t="s">
        <v>434</v>
      </c>
      <c r="N4" s="42" t="s">
        <v>573</v>
      </c>
      <c r="O4" s="102" t="s">
        <v>409</v>
      </c>
      <c r="P4" s="102" t="s">
        <v>408</v>
      </c>
      <c r="Q4" s="102" t="s">
        <v>413</v>
      </c>
      <c r="R4" s="102" t="s">
        <v>412</v>
      </c>
      <c r="S4" s="102" t="s">
        <v>525</v>
      </c>
      <c r="T4" s="102" t="s">
        <v>410</v>
      </c>
      <c r="U4" s="102" t="s">
        <v>526</v>
      </c>
      <c r="V4" s="102" t="s">
        <v>411</v>
      </c>
      <c r="W4" s="102" t="s">
        <v>414</v>
      </c>
      <c r="X4" s="102" t="s">
        <v>417</v>
      </c>
      <c r="Y4" s="102" t="s">
        <v>168</v>
      </c>
      <c r="Z4" s="168" t="s">
        <v>169</v>
      </c>
      <c r="AA4" s="168" t="s">
        <v>170</v>
      </c>
      <c r="AB4" s="102" t="s">
        <v>171</v>
      </c>
      <c r="AC4" s="103" t="s">
        <v>148</v>
      </c>
    </row>
    <row r="5" spans="2:31" ht="15" thickTop="1" x14ac:dyDescent="0.3">
      <c r="B5" s="641" t="s">
        <v>40</v>
      </c>
      <c r="C5" s="577" t="s">
        <v>517</v>
      </c>
      <c r="D5" s="644" t="s">
        <v>518</v>
      </c>
      <c r="E5" s="122" t="s">
        <v>41</v>
      </c>
      <c r="F5" s="41" t="s">
        <v>175</v>
      </c>
      <c r="G5" s="41">
        <v>4</v>
      </c>
      <c r="H5" s="41">
        <f>G5*5.1</f>
        <v>20.399999999999999</v>
      </c>
      <c r="I5" s="175" t="s">
        <v>174</v>
      </c>
      <c r="J5" s="175">
        <v>2</v>
      </c>
      <c r="K5" s="175">
        <f>J5*32</f>
        <v>64</v>
      </c>
      <c r="L5" s="41">
        <v>1</v>
      </c>
      <c r="M5" s="41">
        <v>6</v>
      </c>
      <c r="N5" s="423"/>
      <c r="O5" s="423"/>
      <c r="P5" s="423"/>
      <c r="Q5" s="423"/>
      <c r="R5" s="423"/>
      <c r="S5" s="392"/>
      <c r="T5" s="143">
        <f t="shared" ref="T5:T20" si="0">S5*G5*730</f>
        <v>0</v>
      </c>
      <c r="U5" s="392"/>
      <c r="V5" s="143">
        <f t="shared" ref="V5:V20" si="1">U5*G5*730</f>
        <v>0</v>
      </c>
      <c r="W5" s="443"/>
      <c r="X5" s="444"/>
      <c r="Y5" s="118">
        <f t="shared" ref="Y5:Y20" si="2">(T5+V5)*L5</f>
        <v>0</v>
      </c>
      <c r="Z5" s="169">
        <f t="shared" ref="Z5:Z20" si="3">W5*(J5-1)*32</f>
        <v>0</v>
      </c>
      <c r="AA5" s="170">
        <f t="shared" ref="AA5:AA20" si="4">X5*K5</f>
        <v>0</v>
      </c>
      <c r="AB5" s="143">
        <f>Y5+Z5+AA5</f>
        <v>0</v>
      </c>
      <c r="AC5" s="124">
        <f t="shared" ref="AC5:AC20" si="5">AB5*M5</f>
        <v>0</v>
      </c>
      <c r="AE5" s="39"/>
    </row>
    <row r="6" spans="2:31" x14ac:dyDescent="0.3">
      <c r="B6" s="539"/>
      <c r="C6" s="578"/>
      <c r="D6" s="642"/>
      <c r="E6" s="147" t="s">
        <v>44</v>
      </c>
      <c r="F6" s="76" t="s">
        <v>175</v>
      </c>
      <c r="G6" s="84">
        <v>8</v>
      </c>
      <c r="H6" s="76">
        <f t="shared" ref="H6:H19" si="6">G6*5.1</f>
        <v>40.799999999999997</v>
      </c>
      <c r="I6" s="177" t="s">
        <v>174</v>
      </c>
      <c r="J6" s="176">
        <v>3</v>
      </c>
      <c r="K6" s="176">
        <f>J6*32</f>
        <v>96</v>
      </c>
      <c r="L6" s="84">
        <v>1</v>
      </c>
      <c r="M6" s="84">
        <v>6</v>
      </c>
      <c r="N6" s="425"/>
      <c r="O6" s="425"/>
      <c r="P6" s="425"/>
      <c r="Q6" s="425"/>
      <c r="R6" s="425"/>
      <c r="S6" s="366"/>
      <c r="T6" s="109">
        <f t="shared" si="0"/>
        <v>0</v>
      </c>
      <c r="U6" s="366"/>
      <c r="V6" s="109">
        <f t="shared" si="1"/>
        <v>0</v>
      </c>
      <c r="W6" s="445"/>
      <c r="X6" s="446"/>
      <c r="Y6" s="108">
        <f t="shared" si="2"/>
        <v>0</v>
      </c>
      <c r="Z6" s="173">
        <f t="shared" si="3"/>
        <v>0</v>
      </c>
      <c r="AA6" s="178">
        <f t="shared" si="4"/>
        <v>0</v>
      </c>
      <c r="AB6" s="109">
        <f t="shared" ref="AB6:AB20" si="7">Y6+Z6+AA6</f>
        <v>0</v>
      </c>
      <c r="AC6" s="112">
        <f t="shared" si="5"/>
        <v>0</v>
      </c>
      <c r="AE6" s="39"/>
    </row>
    <row r="7" spans="2:31" x14ac:dyDescent="0.3">
      <c r="B7" s="539"/>
      <c r="C7" s="578"/>
      <c r="D7" s="642"/>
      <c r="E7" s="147" t="s">
        <v>45</v>
      </c>
      <c r="F7" s="76" t="s">
        <v>175</v>
      </c>
      <c r="G7" s="84">
        <v>16</v>
      </c>
      <c r="H7" s="76">
        <f t="shared" si="6"/>
        <v>81.599999999999994</v>
      </c>
      <c r="I7" s="177" t="s">
        <v>174</v>
      </c>
      <c r="J7" s="176">
        <v>5</v>
      </c>
      <c r="K7" s="176">
        <f t="shared" ref="K7:K20" si="8">J7*32</f>
        <v>160</v>
      </c>
      <c r="L7" s="84">
        <v>1</v>
      </c>
      <c r="M7" s="84">
        <v>1</v>
      </c>
      <c r="N7" s="425"/>
      <c r="O7" s="425"/>
      <c r="P7" s="425"/>
      <c r="Q7" s="425"/>
      <c r="R7" s="425"/>
      <c r="S7" s="366"/>
      <c r="T7" s="109">
        <f t="shared" si="0"/>
        <v>0</v>
      </c>
      <c r="U7" s="366"/>
      <c r="V7" s="109">
        <f t="shared" si="1"/>
        <v>0</v>
      </c>
      <c r="W7" s="445"/>
      <c r="X7" s="446"/>
      <c r="Y7" s="108">
        <f t="shared" si="2"/>
        <v>0</v>
      </c>
      <c r="Z7" s="173">
        <f t="shared" si="3"/>
        <v>0</v>
      </c>
      <c r="AA7" s="178">
        <f t="shared" si="4"/>
        <v>0</v>
      </c>
      <c r="AB7" s="109">
        <f t="shared" si="7"/>
        <v>0</v>
      </c>
      <c r="AC7" s="112">
        <f t="shared" si="5"/>
        <v>0</v>
      </c>
      <c r="AE7" s="39"/>
    </row>
    <row r="8" spans="2:31" x14ac:dyDescent="0.3">
      <c r="B8" s="539"/>
      <c r="C8" s="578"/>
      <c r="D8" s="642"/>
      <c r="E8" s="147" t="s">
        <v>46</v>
      </c>
      <c r="F8" s="76" t="s">
        <v>175</v>
      </c>
      <c r="G8" s="84">
        <v>24</v>
      </c>
      <c r="H8" s="76">
        <f t="shared" si="6"/>
        <v>122.39999999999999</v>
      </c>
      <c r="I8" s="177" t="s">
        <v>174</v>
      </c>
      <c r="J8" s="176">
        <v>5</v>
      </c>
      <c r="K8" s="176">
        <f t="shared" si="8"/>
        <v>160</v>
      </c>
      <c r="L8" s="84">
        <v>1</v>
      </c>
      <c r="M8" s="84">
        <v>1</v>
      </c>
      <c r="N8" s="425"/>
      <c r="O8" s="425"/>
      <c r="P8" s="425"/>
      <c r="Q8" s="425"/>
      <c r="R8" s="425"/>
      <c r="S8" s="366"/>
      <c r="T8" s="109">
        <f t="shared" si="0"/>
        <v>0</v>
      </c>
      <c r="U8" s="366"/>
      <c r="V8" s="109">
        <f t="shared" si="1"/>
        <v>0</v>
      </c>
      <c r="W8" s="445"/>
      <c r="X8" s="446"/>
      <c r="Y8" s="108">
        <f t="shared" si="2"/>
        <v>0</v>
      </c>
      <c r="Z8" s="173">
        <f t="shared" si="3"/>
        <v>0</v>
      </c>
      <c r="AA8" s="178">
        <f t="shared" si="4"/>
        <v>0</v>
      </c>
      <c r="AB8" s="109">
        <f t="shared" si="7"/>
        <v>0</v>
      </c>
      <c r="AC8" s="112">
        <f t="shared" si="5"/>
        <v>0</v>
      </c>
      <c r="AE8" s="39"/>
    </row>
    <row r="9" spans="2:31" x14ac:dyDescent="0.3">
      <c r="B9" s="539"/>
      <c r="C9" s="578"/>
      <c r="D9" s="642"/>
      <c r="E9" s="147" t="s">
        <v>47</v>
      </c>
      <c r="F9" s="76" t="s">
        <v>175</v>
      </c>
      <c r="G9" s="84">
        <v>32</v>
      </c>
      <c r="H9" s="76">
        <f t="shared" si="6"/>
        <v>163.19999999999999</v>
      </c>
      <c r="I9" s="177" t="s">
        <v>174</v>
      </c>
      <c r="J9" s="176">
        <v>6</v>
      </c>
      <c r="K9" s="176">
        <f t="shared" si="8"/>
        <v>192</v>
      </c>
      <c r="L9" s="84">
        <v>1</v>
      </c>
      <c r="M9" s="84">
        <v>1</v>
      </c>
      <c r="N9" s="425"/>
      <c r="O9" s="425"/>
      <c r="P9" s="425"/>
      <c r="Q9" s="425"/>
      <c r="R9" s="425"/>
      <c r="S9" s="366"/>
      <c r="T9" s="109">
        <f t="shared" si="0"/>
        <v>0</v>
      </c>
      <c r="U9" s="366"/>
      <c r="V9" s="109">
        <f t="shared" si="1"/>
        <v>0</v>
      </c>
      <c r="W9" s="445"/>
      <c r="X9" s="446"/>
      <c r="Y9" s="108">
        <f t="shared" si="2"/>
        <v>0</v>
      </c>
      <c r="Z9" s="173">
        <f t="shared" si="3"/>
        <v>0</v>
      </c>
      <c r="AA9" s="178">
        <f t="shared" si="4"/>
        <v>0</v>
      </c>
      <c r="AB9" s="109">
        <f t="shared" si="7"/>
        <v>0</v>
      </c>
      <c r="AC9" s="112">
        <f t="shared" si="5"/>
        <v>0</v>
      </c>
      <c r="AE9" s="39"/>
    </row>
    <row r="10" spans="2:31" x14ac:dyDescent="0.3">
      <c r="B10" s="539"/>
      <c r="C10" s="578"/>
      <c r="D10" s="642"/>
      <c r="E10" s="147" t="s">
        <v>48</v>
      </c>
      <c r="F10" s="76" t="s">
        <v>175</v>
      </c>
      <c r="G10" s="84">
        <v>40</v>
      </c>
      <c r="H10" s="76">
        <f t="shared" si="6"/>
        <v>204</v>
      </c>
      <c r="I10" s="177" t="s">
        <v>174</v>
      </c>
      <c r="J10" s="176">
        <v>6</v>
      </c>
      <c r="K10" s="176">
        <f t="shared" si="8"/>
        <v>192</v>
      </c>
      <c r="L10" s="84">
        <v>1</v>
      </c>
      <c r="M10" s="84">
        <v>1</v>
      </c>
      <c r="N10" s="425"/>
      <c r="O10" s="425"/>
      <c r="P10" s="425"/>
      <c r="Q10" s="425"/>
      <c r="R10" s="425"/>
      <c r="S10" s="366"/>
      <c r="T10" s="109">
        <f t="shared" si="0"/>
        <v>0</v>
      </c>
      <c r="U10" s="366"/>
      <c r="V10" s="109">
        <f t="shared" si="1"/>
        <v>0</v>
      </c>
      <c r="W10" s="445"/>
      <c r="X10" s="446"/>
      <c r="Y10" s="108">
        <f t="shared" si="2"/>
        <v>0</v>
      </c>
      <c r="Z10" s="173">
        <f t="shared" si="3"/>
        <v>0</v>
      </c>
      <c r="AA10" s="178">
        <f t="shared" si="4"/>
        <v>0</v>
      </c>
      <c r="AB10" s="109">
        <f t="shared" si="7"/>
        <v>0</v>
      </c>
      <c r="AC10" s="112">
        <f t="shared" si="5"/>
        <v>0</v>
      </c>
      <c r="AE10" s="39"/>
    </row>
    <row r="11" spans="2:31" x14ac:dyDescent="0.3">
      <c r="B11" s="539"/>
      <c r="C11" s="578"/>
      <c r="D11" s="642"/>
      <c r="E11" s="147" t="s">
        <v>49</v>
      </c>
      <c r="F11" s="76" t="s">
        <v>175</v>
      </c>
      <c r="G11" s="84">
        <v>64</v>
      </c>
      <c r="H11" s="76">
        <f t="shared" si="6"/>
        <v>326.39999999999998</v>
      </c>
      <c r="I11" s="177" t="s">
        <v>174</v>
      </c>
      <c r="J11" s="176">
        <v>6</v>
      </c>
      <c r="K11" s="176">
        <f t="shared" si="8"/>
        <v>192</v>
      </c>
      <c r="L11" s="84">
        <v>1</v>
      </c>
      <c r="M11" s="84">
        <v>1</v>
      </c>
      <c r="N11" s="425"/>
      <c r="O11" s="425"/>
      <c r="P11" s="425"/>
      <c r="Q11" s="425"/>
      <c r="R11" s="425"/>
      <c r="S11" s="366"/>
      <c r="T11" s="109">
        <f t="shared" si="0"/>
        <v>0</v>
      </c>
      <c r="U11" s="366"/>
      <c r="V11" s="109">
        <f t="shared" si="1"/>
        <v>0</v>
      </c>
      <c r="W11" s="445"/>
      <c r="X11" s="446"/>
      <c r="Y11" s="108">
        <f t="shared" si="2"/>
        <v>0</v>
      </c>
      <c r="Z11" s="173">
        <f t="shared" si="3"/>
        <v>0</v>
      </c>
      <c r="AA11" s="178">
        <f t="shared" si="4"/>
        <v>0</v>
      </c>
      <c r="AB11" s="109">
        <f t="shared" si="7"/>
        <v>0</v>
      </c>
      <c r="AC11" s="112">
        <f t="shared" si="5"/>
        <v>0</v>
      </c>
      <c r="AE11" s="39"/>
    </row>
    <row r="12" spans="2:31" x14ac:dyDescent="0.3">
      <c r="B12" s="539"/>
      <c r="C12" s="578"/>
      <c r="D12" s="645"/>
      <c r="E12" s="147" t="s">
        <v>50</v>
      </c>
      <c r="F12" s="76" t="s">
        <v>175</v>
      </c>
      <c r="G12" s="84">
        <v>80</v>
      </c>
      <c r="H12" s="84">
        <v>396</v>
      </c>
      <c r="I12" s="177" t="s">
        <v>174</v>
      </c>
      <c r="J12" s="176">
        <v>6</v>
      </c>
      <c r="K12" s="176">
        <f t="shared" si="8"/>
        <v>192</v>
      </c>
      <c r="L12" s="84">
        <v>1</v>
      </c>
      <c r="M12" s="84">
        <v>1</v>
      </c>
      <c r="N12" s="425"/>
      <c r="O12" s="425"/>
      <c r="P12" s="425"/>
      <c r="Q12" s="425"/>
      <c r="R12" s="425"/>
      <c r="S12" s="366"/>
      <c r="T12" s="109">
        <f t="shared" si="0"/>
        <v>0</v>
      </c>
      <c r="U12" s="366"/>
      <c r="V12" s="109">
        <f t="shared" si="1"/>
        <v>0</v>
      </c>
      <c r="W12" s="445"/>
      <c r="X12" s="446"/>
      <c r="Y12" s="108">
        <f t="shared" si="2"/>
        <v>0</v>
      </c>
      <c r="Z12" s="173">
        <f t="shared" si="3"/>
        <v>0</v>
      </c>
      <c r="AA12" s="178">
        <f t="shared" si="4"/>
        <v>0</v>
      </c>
      <c r="AB12" s="109">
        <f t="shared" si="7"/>
        <v>0</v>
      </c>
      <c r="AC12" s="112">
        <f t="shared" si="5"/>
        <v>0</v>
      </c>
      <c r="AE12" s="39"/>
    </row>
    <row r="13" spans="2:31" x14ac:dyDescent="0.3">
      <c r="B13" s="539"/>
      <c r="C13" s="578"/>
      <c r="D13" s="621" t="s">
        <v>519</v>
      </c>
      <c r="E13" s="101" t="s">
        <v>51</v>
      </c>
      <c r="F13" s="76" t="s">
        <v>175</v>
      </c>
      <c r="G13" s="84">
        <v>4</v>
      </c>
      <c r="H13" s="76">
        <f t="shared" si="6"/>
        <v>20.399999999999999</v>
      </c>
      <c r="I13" s="177" t="s">
        <v>52</v>
      </c>
      <c r="J13" s="176">
        <v>4</v>
      </c>
      <c r="K13" s="176">
        <f t="shared" si="8"/>
        <v>128</v>
      </c>
      <c r="L13" s="84">
        <v>1</v>
      </c>
      <c r="M13" s="84">
        <v>1</v>
      </c>
      <c r="N13" s="425"/>
      <c r="O13" s="425"/>
      <c r="P13" s="425"/>
      <c r="Q13" s="425"/>
      <c r="R13" s="425"/>
      <c r="S13" s="438"/>
      <c r="T13" s="109">
        <f t="shared" si="0"/>
        <v>0</v>
      </c>
      <c r="U13" s="438"/>
      <c r="V13" s="109">
        <f t="shared" si="1"/>
        <v>0</v>
      </c>
      <c r="W13" s="445"/>
      <c r="X13" s="446"/>
      <c r="Y13" s="108">
        <f t="shared" si="2"/>
        <v>0</v>
      </c>
      <c r="Z13" s="173">
        <f t="shared" si="3"/>
        <v>0</v>
      </c>
      <c r="AA13" s="178">
        <f t="shared" si="4"/>
        <v>0</v>
      </c>
      <c r="AB13" s="109">
        <f t="shared" si="7"/>
        <v>0</v>
      </c>
      <c r="AC13" s="112">
        <f t="shared" si="5"/>
        <v>0</v>
      </c>
      <c r="AE13" s="39"/>
    </row>
    <row r="14" spans="2:31" x14ac:dyDescent="0.3">
      <c r="B14" s="539"/>
      <c r="C14" s="578"/>
      <c r="D14" s="642"/>
      <c r="E14" s="101" t="s">
        <v>53</v>
      </c>
      <c r="F14" s="76" t="s">
        <v>175</v>
      </c>
      <c r="G14" s="84">
        <v>8</v>
      </c>
      <c r="H14" s="76">
        <f t="shared" si="6"/>
        <v>40.799999999999997</v>
      </c>
      <c r="I14" s="177" t="s">
        <v>52</v>
      </c>
      <c r="J14" s="176">
        <v>3</v>
      </c>
      <c r="K14" s="176">
        <f t="shared" si="8"/>
        <v>96</v>
      </c>
      <c r="L14" s="84">
        <v>1</v>
      </c>
      <c r="M14" s="84">
        <v>1</v>
      </c>
      <c r="N14" s="425"/>
      <c r="O14" s="425"/>
      <c r="P14" s="425"/>
      <c r="Q14" s="425"/>
      <c r="R14" s="425"/>
      <c r="S14" s="438"/>
      <c r="T14" s="109">
        <f t="shared" si="0"/>
        <v>0</v>
      </c>
      <c r="U14" s="438"/>
      <c r="V14" s="109">
        <f t="shared" si="1"/>
        <v>0</v>
      </c>
      <c r="W14" s="445"/>
      <c r="X14" s="446"/>
      <c r="Y14" s="108">
        <f t="shared" si="2"/>
        <v>0</v>
      </c>
      <c r="Z14" s="173">
        <f t="shared" si="3"/>
        <v>0</v>
      </c>
      <c r="AA14" s="178">
        <f t="shared" si="4"/>
        <v>0</v>
      </c>
      <c r="AB14" s="109">
        <f t="shared" si="7"/>
        <v>0</v>
      </c>
      <c r="AC14" s="112">
        <f t="shared" si="5"/>
        <v>0</v>
      </c>
      <c r="AE14" s="39"/>
    </row>
    <row r="15" spans="2:31" x14ac:dyDescent="0.3">
      <c r="B15" s="539"/>
      <c r="C15" s="578"/>
      <c r="D15" s="642"/>
      <c r="E15" s="101" t="s">
        <v>54</v>
      </c>
      <c r="F15" s="76" t="s">
        <v>175</v>
      </c>
      <c r="G15" s="84">
        <v>16</v>
      </c>
      <c r="H15" s="76">
        <f t="shared" si="6"/>
        <v>81.599999999999994</v>
      </c>
      <c r="I15" s="177" t="s">
        <v>52</v>
      </c>
      <c r="J15" s="176">
        <v>3</v>
      </c>
      <c r="K15" s="176">
        <f t="shared" si="8"/>
        <v>96</v>
      </c>
      <c r="L15" s="84">
        <v>1</v>
      </c>
      <c r="M15" s="84">
        <v>1</v>
      </c>
      <c r="N15" s="425"/>
      <c r="O15" s="425"/>
      <c r="P15" s="425"/>
      <c r="Q15" s="425"/>
      <c r="R15" s="425"/>
      <c r="S15" s="438"/>
      <c r="T15" s="109">
        <f t="shared" si="0"/>
        <v>0</v>
      </c>
      <c r="U15" s="438"/>
      <c r="V15" s="109">
        <f t="shared" si="1"/>
        <v>0</v>
      </c>
      <c r="W15" s="445"/>
      <c r="X15" s="446"/>
      <c r="Y15" s="108">
        <f t="shared" si="2"/>
        <v>0</v>
      </c>
      <c r="Z15" s="173">
        <f t="shared" si="3"/>
        <v>0</v>
      </c>
      <c r="AA15" s="178">
        <f t="shared" si="4"/>
        <v>0</v>
      </c>
      <c r="AB15" s="109">
        <f t="shared" si="7"/>
        <v>0</v>
      </c>
      <c r="AC15" s="112">
        <f t="shared" si="5"/>
        <v>0</v>
      </c>
      <c r="AE15" s="39"/>
    </row>
    <row r="16" spans="2:31" x14ac:dyDescent="0.3">
      <c r="B16" s="539"/>
      <c r="C16" s="578"/>
      <c r="D16" s="642"/>
      <c r="E16" s="101" t="s">
        <v>55</v>
      </c>
      <c r="F16" s="76" t="s">
        <v>175</v>
      </c>
      <c r="G16" s="84">
        <v>24</v>
      </c>
      <c r="H16" s="76">
        <f t="shared" si="6"/>
        <v>122.39999999999999</v>
      </c>
      <c r="I16" s="177" t="s">
        <v>52</v>
      </c>
      <c r="J16" s="176">
        <v>3</v>
      </c>
      <c r="K16" s="176">
        <f t="shared" si="8"/>
        <v>96</v>
      </c>
      <c r="L16" s="84">
        <v>1</v>
      </c>
      <c r="M16" s="84">
        <v>1</v>
      </c>
      <c r="N16" s="425"/>
      <c r="O16" s="425"/>
      <c r="P16" s="425"/>
      <c r="Q16" s="425"/>
      <c r="R16" s="425"/>
      <c r="S16" s="438"/>
      <c r="T16" s="109">
        <f t="shared" si="0"/>
        <v>0</v>
      </c>
      <c r="U16" s="438"/>
      <c r="V16" s="109">
        <f t="shared" si="1"/>
        <v>0</v>
      </c>
      <c r="W16" s="445"/>
      <c r="X16" s="446"/>
      <c r="Y16" s="108">
        <f t="shared" si="2"/>
        <v>0</v>
      </c>
      <c r="Z16" s="173">
        <f t="shared" si="3"/>
        <v>0</v>
      </c>
      <c r="AA16" s="178">
        <f t="shared" si="4"/>
        <v>0</v>
      </c>
      <c r="AB16" s="109">
        <f t="shared" si="7"/>
        <v>0</v>
      </c>
      <c r="AC16" s="112">
        <f t="shared" si="5"/>
        <v>0</v>
      </c>
      <c r="AE16" s="39"/>
    </row>
    <row r="17" spans="2:31" x14ac:dyDescent="0.3">
      <c r="B17" s="539"/>
      <c r="C17" s="578"/>
      <c r="D17" s="642"/>
      <c r="E17" s="101" t="s">
        <v>56</v>
      </c>
      <c r="F17" s="76" t="s">
        <v>175</v>
      </c>
      <c r="G17" s="84">
        <v>32</v>
      </c>
      <c r="H17" s="76">
        <f t="shared" si="6"/>
        <v>163.19999999999999</v>
      </c>
      <c r="I17" s="177" t="s">
        <v>52</v>
      </c>
      <c r="J17" s="176">
        <v>3</v>
      </c>
      <c r="K17" s="176">
        <f t="shared" si="8"/>
        <v>96</v>
      </c>
      <c r="L17" s="84">
        <v>1</v>
      </c>
      <c r="M17" s="84">
        <v>1</v>
      </c>
      <c r="N17" s="425"/>
      <c r="O17" s="425"/>
      <c r="P17" s="425"/>
      <c r="Q17" s="425"/>
      <c r="R17" s="425"/>
      <c r="S17" s="438"/>
      <c r="T17" s="109">
        <f t="shared" si="0"/>
        <v>0</v>
      </c>
      <c r="U17" s="438"/>
      <c r="V17" s="109">
        <f t="shared" si="1"/>
        <v>0</v>
      </c>
      <c r="W17" s="445"/>
      <c r="X17" s="446"/>
      <c r="Y17" s="108">
        <f t="shared" si="2"/>
        <v>0</v>
      </c>
      <c r="Z17" s="173">
        <f t="shared" si="3"/>
        <v>0</v>
      </c>
      <c r="AA17" s="178">
        <f t="shared" si="4"/>
        <v>0</v>
      </c>
      <c r="AB17" s="109">
        <f t="shared" si="7"/>
        <v>0</v>
      </c>
      <c r="AC17" s="112">
        <f t="shared" si="5"/>
        <v>0</v>
      </c>
      <c r="AE17" s="39"/>
    </row>
    <row r="18" spans="2:31" x14ac:dyDescent="0.3">
      <c r="B18" s="539"/>
      <c r="C18" s="578"/>
      <c r="D18" s="642"/>
      <c r="E18" s="101" t="s">
        <v>57</v>
      </c>
      <c r="F18" s="76" t="s">
        <v>175</v>
      </c>
      <c r="G18" s="84">
        <v>40</v>
      </c>
      <c r="H18" s="76">
        <f t="shared" si="6"/>
        <v>204</v>
      </c>
      <c r="I18" s="177" t="s">
        <v>52</v>
      </c>
      <c r="J18" s="176">
        <v>3</v>
      </c>
      <c r="K18" s="176">
        <f t="shared" si="8"/>
        <v>96</v>
      </c>
      <c r="L18" s="84">
        <v>1</v>
      </c>
      <c r="M18" s="84">
        <v>1</v>
      </c>
      <c r="N18" s="425"/>
      <c r="O18" s="425"/>
      <c r="P18" s="425"/>
      <c r="Q18" s="425"/>
      <c r="R18" s="425"/>
      <c r="S18" s="438"/>
      <c r="T18" s="109">
        <f t="shared" si="0"/>
        <v>0</v>
      </c>
      <c r="U18" s="438"/>
      <c r="V18" s="109">
        <f t="shared" si="1"/>
        <v>0</v>
      </c>
      <c r="W18" s="445"/>
      <c r="X18" s="446"/>
      <c r="Y18" s="108">
        <f t="shared" si="2"/>
        <v>0</v>
      </c>
      <c r="Z18" s="173">
        <f t="shared" si="3"/>
        <v>0</v>
      </c>
      <c r="AA18" s="178">
        <f t="shared" si="4"/>
        <v>0</v>
      </c>
      <c r="AB18" s="109">
        <f t="shared" si="7"/>
        <v>0</v>
      </c>
      <c r="AC18" s="112">
        <f t="shared" si="5"/>
        <v>0</v>
      </c>
      <c r="AE18" s="39"/>
    </row>
    <row r="19" spans="2:31" x14ac:dyDescent="0.3">
      <c r="B19" s="539"/>
      <c r="C19" s="578"/>
      <c r="D19" s="642"/>
      <c r="E19" s="101" t="s">
        <v>58</v>
      </c>
      <c r="F19" s="76" t="s">
        <v>175</v>
      </c>
      <c r="G19" s="84">
        <v>64</v>
      </c>
      <c r="H19" s="76">
        <f t="shared" si="6"/>
        <v>326.39999999999998</v>
      </c>
      <c r="I19" s="177" t="s">
        <v>52</v>
      </c>
      <c r="J19" s="176">
        <v>3</v>
      </c>
      <c r="K19" s="176">
        <f t="shared" si="8"/>
        <v>96</v>
      </c>
      <c r="L19" s="84">
        <v>1</v>
      </c>
      <c r="M19" s="84">
        <v>1</v>
      </c>
      <c r="N19" s="425"/>
      <c r="O19" s="425"/>
      <c r="P19" s="425"/>
      <c r="Q19" s="425"/>
      <c r="R19" s="425"/>
      <c r="S19" s="438"/>
      <c r="T19" s="109">
        <f t="shared" si="0"/>
        <v>0</v>
      </c>
      <c r="U19" s="438"/>
      <c r="V19" s="109">
        <f t="shared" si="1"/>
        <v>0</v>
      </c>
      <c r="W19" s="445"/>
      <c r="X19" s="446"/>
      <c r="Y19" s="108">
        <f t="shared" si="2"/>
        <v>0</v>
      </c>
      <c r="Z19" s="173">
        <f t="shared" si="3"/>
        <v>0</v>
      </c>
      <c r="AA19" s="178">
        <f t="shared" si="4"/>
        <v>0</v>
      </c>
      <c r="AB19" s="109">
        <f t="shared" si="7"/>
        <v>0</v>
      </c>
      <c r="AC19" s="112">
        <f t="shared" si="5"/>
        <v>0</v>
      </c>
      <c r="AE19" s="39"/>
    </row>
    <row r="20" spans="2:31" ht="15" thickBot="1" x14ac:dyDescent="0.35">
      <c r="B20" s="539"/>
      <c r="C20" s="579"/>
      <c r="D20" s="643"/>
      <c r="E20" s="137" t="s">
        <v>59</v>
      </c>
      <c r="F20" s="85" t="s">
        <v>175</v>
      </c>
      <c r="G20" s="100">
        <v>80</v>
      </c>
      <c r="H20" s="100">
        <v>396</v>
      </c>
      <c r="I20" s="166" t="s">
        <v>52</v>
      </c>
      <c r="J20" s="166">
        <v>3</v>
      </c>
      <c r="K20" s="176">
        <f t="shared" si="8"/>
        <v>96</v>
      </c>
      <c r="L20" s="100">
        <v>1</v>
      </c>
      <c r="M20" s="90">
        <v>1</v>
      </c>
      <c r="N20" s="425"/>
      <c r="O20" s="425"/>
      <c r="P20" s="425"/>
      <c r="Q20" s="425"/>
      <c r="R20" s="425"/>
      <c r="S20" s="438"/>
      <c r="T20" s="109">
        <f t="shared" si="0"/>
        <v>0</v>
      </c>
      <c r="U20" s="438"/>
      <c r="V20" s="109">
        <f t="shared" si="1"/>
        <v>0</v>
      </c>
      <c r="W20" s="445"/>
      <c r="X20" s="446"/>
      <c r="Y20" s="108">
        <f t="shared" si="2"/>
        <v>0</v>
      </c>
      <c r="Z20" s="173">
        <f t="shared" si="3"/>
        <v>0</v>
      </c>
      <c r="AA20" s="178">
        <f t="shared" si="4"/>
        <v>0</v>
      </c>
      <c r="AB20" s="109">
        <f t="shared" si="7"/>
        <v>0</v>
      </c>
      <c r="AC20" s="112">
        <f t="shared" si="5"/>
        <v>0</v>
      </c>
      <c r="AD20" s="186">
        <f>SUM(AC5:AC20)</f>
        <v>0</v>
      </c>
      <c r="AE20" s="145" t="s">
        <v>179</v>
      </c>
    </row>
    <row r="21" spans="2:31" ht="10.5" customHeight="1" thickTop="1" x14ac:dyDescent="0.3">
      <c r="B21" s="539"/>
      <c r="C21" s="34"/>
      <c r="D21" s="35"/>
      <c r="E21" s="36"/>
      <c r="F21" s="37"/>
      <c r="G21" s="46"/>
      <c r="H21" s="46"/>
      <c r="I21" s="167"/>
      <c r="J21" s="242"/>
      <c r="K21" s="242"/>
      <c r="L21" s="45"/>
      <c r="M21" s="45"/>
      <c r="N21" s="179"/>
      <c r="O21" s="179"/>
      <c r="P21" s="179"/>
      <c r="Q21" s="179"/>
      <c r="R21" s="179"/>
      <c r="S21" s="179"/>
      <c r="T21" s="179"/>
      <c r="U21" s="440"/>
      <c r="V21" s="179"/>
      <c r="W21" s="447"/>
      <c r="X21" s="448"/>
      <c r="Y21" s="181"/>
      <c r="Z21" s="180"/>
      <c r="AA21" s="182"/>
      <c r="AB21" s="179"/>
      <c r="AC21" s="183"/>
      <c r="AE21" s="39"/>
    </row>
    <row r="22" spans="2:31" x14ac:dyDescent="0.3">
      <c r="B22" s="539"/>
      <c r="C22" s="541" t="s">
        <v>524</v>
      </c>
      <c r="D22" s="545" t="s">
        <v>520</v>
      </c>
      <c r="E22" s="101" t="s">
        <v>41</v>
      </c>
      <c r="F22" s="76" t="s">
        <v>230</v>
      </c>
      <c r="G22" s="84">
        <v>2</v>
      </c>
      <c r="H22" s="84">
        <v>10.199999999999999</v>
      </c>
      <c r="I22" s="176" t="s">
        <v>282</v>
      </c>
      <c r="J22" s="176">
        <v>60</v>
      </c>
      <c r="K22" s="176">
        <f>J22</f>
        <v>60</v>
      </c>
      <c r="L22" s="84">
        <v>2</v>
      </c>
      <c r="M22" s="84">
        <v>8</v>
      </c>
      <c r="N22" s="425"/>
      <c r="O22" s="425"/>
      <c r="P22" s="425"/>
      <c r="Q22" s="425"/>
      <c r="R22" s="425"/>
      <c r="S22" s="438"/>
      <c r="T22" s="109">
        <f t="shared" ref="T22:T61" si="9">S22*G22*730</f>
        <v>0</v>
      </c>
      <c r="U22" s="438"/>
      <c r="V22" s="109">
        <f t="shared" ref="V22:V61" si="10">U22*G22*730</f>
        <v>0</v>
      </c>
      <c r="W22" s="445"/>
      <c r="X22" s="445"/>
      <c r="Y22" s="108">
        <f t="shared" ref="Y22:Y61" si="11">(T22+V22)*L22</f>
        <v>0</v>
      </c>
      <c r="Z22" s="173">
        <f t="shared" ref="Z22:Z61" si="12">W22*J22</f>
        <v>0</v>
      </c>
      <c r="AA22" s="178">
        <f t="shared" ref="AA22:AA61" si="13">X22*K22</f>
        <v>0</v>
      </c>
      <c r="AB22" s="109">
        <f>Y22+Z22+AA22</f>
        <v>0</v>
      </c>
      <c r="AC22" s="112">
        <f t="shared" ref="AC22:AC61" si="14">AB22*M22</f>
        <v>0</v>
      </c>
      <c r="AE22" s="39"/>
    </row>
    <row r="23" spans="2:31" x14ac:dyDescent="0.3">
      <c r="B23" s="539"/>
      <c r="C23" s="542"/>
      <c r="D23" s="546"/>
      <c r="E23" s="101" t="s">
        <v>44</v>
      </c>
      <c r="F23" s="76" t="s">
        <v>230</v>
      </c>
      <c r="G23" s="84">
        <v>4</v>
      </c>
      <c r="H23" s="84">
        <v>20.399999999999999</v>
      </c>
      <c r="I23" s="176" t="s">
        <v>282</v>
      </c>
      <c r="J23" s="176">
        <v>60</v>
      </c>
      <c r="K23" s="176">
        <f t="shared" ref="K23:K60" si="15">J23</f>
        <v>60</v>
      </c>
      <c r="L23" s="84">
        <v>2</v>
      </c>
      <c r="M23" s="84">
        <v>8</v>
      </c>
      <c r="N23" s="425"/>
      <c r="O23" s="425"/>
      <c r="P23" s="425"/>
      <c r="Q23" s="425"/>
      <c r="R23" s="425"/>
      <c r="S23" s="438"/>
      <c r="T23" s="109">
        <f t="shared" si="9"/>
        <v>0</v>
      </c>
      <c r="U23" s="438"/>
      <c r="V23" s="109">
        <f t="shared" si="10"/>
        <v>0</v>
      </c>
      <c r="W23" s="445"/>
      <c r="X23" s="445"/>
      <c r="Y23" s="108">
        <f t="shared" si="11"/>
        <v>0</v>
      </c>
      <c r="Z23" s="173">
        <f t="shared" si="12"/>
        <v>0</v>
      </c>
      <c r="AA23" s="178">
        <f t="shared" si="13"/>
        <v>0</v>
      </c>
      <c r="AB23" s="109">
        <f t="shared" ref="AB23:AB61" si="16">Y23+Z23+AA23</f>
        <v>0</v>
      </c>
      <c r="AC23" s="112">
        <f t="shared" si="14"/>
        <v>0</v>
      </c>
      <c r="AE23" s="39"/>
    </row>
    <row r="24" spans="2:31" x14ac:dyDescent="0.3">
      <c r="B24" s="539"/>
      <c r="C24" s="542"/>
      <c r="D24" s="546"/>
      <c r="E24" s="101" t="s">
        <v>45</v>
      </c>
      <c r="F24" s="76" t="s">
        <v>230</v>
      </c>
      <c r="G24" s="84">
        <v>6</v>
      </c>
      <c r="H24" s="84">
        <v>30.6</v>
      </c>
      <c r="I24" s="176" t="s">
        <v>282</v>
      </c>
      <c r="J24" s="176">
        <v>60</v>
      </c>
      <c r="K24" s="176">
        <f t="shared" si="15"/>
        <v>60</v>
      </c>
      <c r="L24" s="84">
        <v>2</v>
      </c>
      <c r="M24" s="84">
        <v>8</v>
      </c>
      <c r="N24" s="425"/>
      <c r="O24" s="425"/>
      <c r="P24" s="425"/>
      <c r="Q24" s="425"/>
      <c r="R24" s="425"/>
      <c r="S24" s="438"/>
      <c r="T24" s="109">
        <f t="shared" si="9"/>
        <v>0</v>
      </c>
      <c r="U24" s="438"/>
      <c r="V24" s="109">
        <f t="shared" si="10"/>
        <v>0</v>
      </c>
      <c r="W24" s="445"/>
      <c r="X24" s="445"/>
      <c r="Y24" s="108">
        <f t="shared" si="11"/>
        <v>0</v>
      </c>
      <c r="Z24" s="173">
        <f t="shared" si="12"/>
        <v>0</v>
      </c>
      <c r="AA24" s="178">
        <f t="shared" si="13"/>
        <v>0</v>
      </c>
      <c r="AB24" s="109">
        <f t="shared" si="16"/>
        <v>0</v>
      </c>
      <c r="AC24" s="112">
        <f t="shared" si="14"/>
        <v>0</v>
      </c>
      <c r="AE24" s="39"/>
    </row>
    <row r="25" spans="2:31" x14ac:dyDescent="0.3">
      <c r="B25" s="539"/>
      <c r="C25" s="542"/>
      <c r="D25" s="546"/>
      <c r="E25" s="101" t="s">
        <v>46</v>
      </c>
      <c r="F25" s="76" t="s">
        <v>230</v>
      </c>
      <c r="G25" s="84">
        <v>8</v>
      </c>
      <c r="H25" s="84">
        <v>40.799999999999997</v>
      </c>
      <c r="I25" s="176" t="s">
        <v>282</v>
      </c>
      <c r="J25" s="176">
        <v>60</v>
      </c>
      <c r="K25" s="176">
        <f t="shared" si="15"/>
        <v>60</v>
      </c>
      <c r="L25" s="84">
        <v>2</v>
      </c>
      <c r="M25" s="84">
        <v>8</v>
      </c>
      <c r="N25" s="425"/>
      <c r="O25" s="425"/>
      <c r="P25" s="425"/>
      <c r="Q25" s="425"/>
      <c r="R25" s="425"/>
      <c r="S25" s="438"/>
      <c r="T25" s="109">
        <f t="shared" si="9"/>
        <v>0</v>
      </c>
      <c r="U25" s="438"/>
      <c r="V25" s="109">
        <f t="shared" si="10"/>
        <v>0</v>
      </c>
      <c r="W25" s="445"/>
      <c r="X25" s="445"/>
      <c r="Y25" s="108">
        <f t="shared" si="11"/>
        <v>0</v>
      </c>
      <c r="Z25" s="173">
        <f t="shared" si="12"/>
        <v>0</v>
      </c>
      <c r="AA25" s="178">
        <f t="shared" si="13"/>
        <v>0</v>
      </c>
      <c r="AB25" s="109">
        <f t="shared" si="16"/>
        <v>0</v>
      </c>
      <c r="AC25" s="112">
        <f t="shared" si="14"/>
        <v>0</v>
      </c>
      <c r="AE25" s="39"/>
    </row>
    <row r="26" spans="2:31" x14ac:dyDescent="0.3">
      <c r="B26" s="539"/>
      <c r="C26" s="542"/>
      <c r="D26" s="546"/>
      <c r="E26" s="101" t="s">
        <v>47</v>
      </c>
      <c r="F26" s="76" t="s">
        <v>230</v>
      </c>
      <c r="G26" s="84">
        <v>10</v>
      </c>
      <c r="H26" s="84">
        <v>51</v>
      </c>
      <c r="I26" s="176" t="s">
        <v>282</v>
      </c>
      <c r="J26" s="176">
        <v>60</v>
      </c>
      <c r="K26" s="176">
        <f t="shared" si="15"/>
        <v>60</v>
      </c>
      <c r="L26" s="84">
        <v>2</v>
      </c>
      <c r="M26" s="84">
        <v>6</v>
      </c>
      <c r="N26" s="425"/>
      <c r="O26" s="425"/>
      <c r="P26" s="425"/>
      <c r="Q26" s="425"/>
      <c r="R26" s="425"/>
      <c r="S26" s="438"/>
      <c r="T26" s="109">
        <f t="shared" si="9"/>
        <v>0</v>
      </c>
      <c r="U26" s="438"/>
      <c r="V26" s="109">
        <f t="shared" si="10"/>
        <v>0</v>
      </c>
      <c r="W26" s="445"/>
      <c r="X26" s="445"/>
      <c r="Y26" s="108">
        <f t="shared" si="11"/>
        <v>0</v>
      </c>
      <c r="Z26" s="173">
        <f t="shared" si="12"/>
        <v>0</v>
      </c>
      <c r="AA26" s="178">
        <f t="shared" si="13"/>
        <v>0</v>
      </c>
      <c r="AB26" s="109">
        <f t="shared" si="16"/>
        <v>0</v>
      </c>
      <c r="AC26" s="112">
        <f t="shared" si="14"/>
        <v>0</v>
      </c>
      <c r="AE26" s="39"/>
    </row>
    <row r="27" spans="2:31" x14ac:dyDescent="0.3">
      <c r="B27" s="539"/>
      <c r="C27" s="542"/>
      <c r="D27" s="546"/>
      <c r="E27" s="101" t="s">
        <v>48</v>
      </c>
      <c r="F27" s="76" t="s">
        <v>230</v>
      </c>
      <c r="G27" s="84">
        <v>12</v>
      </c>
      <c r="H27" s="84">
        <v>61.2</v>
      </c>
      <c r="I27" s="176" t="s">
        <v>282</v>
      </c>
      <c r="J27" s="176">
        <v>100</v>
      </c>
      <c r="K27" s="176">
        <f t="shared" si="15"/>
        <v>100</v>
      </c>
      <c r="L27" s="84">
        <v>1</v>
      </c>
      <c r="M27" s="84">
        <v>6</v>
      </c>
      <c r="N27" s="425"/>
      <c r="O27" s="425"/>
      <c r="P27" s="425"/>
      <c r="Q27" s="425"/>
      <c r="R27" s="425"/>
      <c r="S27" s="438"/>
      <c r="T27" s="109">
        <f t="shared" si="9"/>
        <v>0</v>
      </c>
      <c r="U27" s="438"/>
      <c r="V27" s="109">
        <f t="shared" si="10"/>
        <v>0</v>
      </c>
      <c r="W27" s="445"/>
      <c r="X27" s="445"/>
      <c r="Y27" s="108">
        <f t="shared" si="11"/>
        <v>0</v>
      </c>
      <c r="Z27" s="173">
        <f t="shared" si="12"/>
        <v>0</v>
      </c>
      <c r="AA27" s="178">
        <f t="shared" si="13"/>
        <v>0</v>
      </c>
      <c r="AB27" s="109">
        <f t="shared" si="16"/>
        <v>0</v>
      </c>
      <c r="AC27" s="112">
        <f t="shared" si="14"/>
        <v>0</v>
      </c>
      <c r="AE27" s="39"/>
    </row>
    <row r="28" spans="2:31" x14ac:dyDescent="0.3">
      <c r="B28" s="539"/>
      <c r="C28" s="542"/>
      <c r="D28" s="546"/>
      <c r="E28" s="101" t="s">
        <v>49</v>
      </c>
      <c r="F28" s="76" t="s">
        <v>230</v>
      </c>
      <c r="G28" s="84">
        <v>16</v>
      </c>
      <c r="H28" s="84">
        <v>81.599999999999994</v>
      </c>
      <c r="I28" s="176" t="s">
        <v>282</v>
      </c>
      <c r="J28" s="176">
        <v>100</v>
      </c>
      <c r="K28" s="176">
        <f t="shared" si="15"/>
        <v>100</v>
      </c>
      <c r="L28" s="84">
        <v>1</v>
      </c>
      <c r="M28" s="84">
        <v>3</v>
      </c>
      <c r="N28" s="425"/>
      <c r="O28" s="425"/>
      <c r="P28" s="425"/>
      <c r="Q28" s="425"/>
      <c r="R28" s="425"/>
      <c r="S28" s="438"/>
      <c r="T28" s="109">
        <f t="shared" si="9"/>
        <v>0</v>
      </c>
      <c r="U28" s="438"/>
      <c r="V28" s="109">
        <f t="shared" si="10"/>
        <v>0</v>
      </c>
      <c r="W28" s="445"/>
      <c r="X28" s="445"/>
      <c r="Y28" s="108">
        <f t="shared" si="11"/>
        <v>0</v>
      </c>
      <c r="Z28" s="173">
        <f t="shared" si="12"/>
        <v>0</v>
      </c>
      <c r="AA28" s="178">
        <f t="shared" si="13"/>
        <v>0</v>
      </c>
      <c r="AB28" s="109">
        <f t="shared" si="16"/>
        <v>0</v>
      </c>
      <c r="AC28" s="112">
        <f t="shared" si="14"/>
        <v>0</v>
      </c>
      <c r="AE28" s="39"/>
    </row>
    <row r="29" spans="2:31" x14ac:dyDescent="0.3">
      <c r="B29" s="539"/>
      <c r="C29" s="542"/>
      <c r="D29" s="546"/>
      <c r="E29" s="101" t="s">
        <v>50</v>
      </c>
      <c r="F29" s="76" t="s">
        <v>230</v>
      </c>
      <c r="G29" s="84">
        <v>20</v>
      </c>
      <c r="H29" s="84">
        <v>102</v>
      </c>
      <c r="I29" s="176" t="s">
        <v>282</v>
      </c>
      <c r="J29" s="176">
        <v>100</v>
      </c>
      <c r="K29" s="176">
        <f t="shared" si="15"/>
        <v>100</v>
      </c>
      <c r="L29" s="84">
        <v>1</v>
      </c>
      <c r="M29" s="84">
        <v>3</v>
      </c>
      <c r="N29" s="425"/>
      <c r="O29" s="425"/>
      <c r="P29" s="425"/>
      <c r="Q29" s="425"/>
      <c r="R29" s="425"/>
      <c r="S29" s="438"/>
      <c r="T29" s="109">
        <f t="shared" si="9"/>
        <v>0</v>
      </c>
      <c r="U29" s="438"/>
      <c r="V29" s="109">
        <f t="shared" si="10"/>
        <v>0</v>
      </c>
      <c r="W29" s="445"/>
      <c r="X29" s="445"/>
      <c r="Y29" s="108">
        <f t="shared" si="11"/>
        <v>0</v>
      </c>
      <c r="Z29" s="173">
        <f t="shared" si="12"/>
        <v>0</v>
      </c>
      <c r="AA29" s="178">
        <f t="shared" si="13"/>
        <v>0</v>
      </c>
      <c r="AB29" s="109">
        <f t="shared" si="16"/>
        <v>0</v>
      </c>
      <c r="AC29" s="112">
        <f t="shared" si="14"/>
        <v>0</v>
      </c>
      <c r="AE29" s="39"/>
    </row>
    <row r="30" spans="2:31" x14ac:dyDescent="0.3">
      <c r="B30" s="539"/>
      <c r="C30" s="542"/>
      <c r="D30" s="546"/>
      <c r="E30" s="101" t="s">
        <v>60</v>
      </c>
      <c r="F30" s="76" t="s">
        <v>230</v>
      </c>
      <c r="G30" s="84">
        <v>24</v>
      </c>
      <c r="H30" s="84">
        <v>122.4</v>
      </c>
      <c r="I30" s="176" t="s">
        <v>282</v>
      </c>
      <c r="J30" s="176">
        <v>100</v>
      </c>
      <c r="K30" s="176">
        <f t="shared" si="15"/>
        <v>100</v>
      </c>
      <c r="L30" s="84">
        <v>1</v>
      </c>
      <c r="M30" s="84">
        <v>3</v>
      </c>
      <c r="N30" s="425"/>
      <c r="O30" s="425"/>
      <c r="P30" s="425"/>
      <c r="Q30" s="425"/>
      <c r="R30" s="425"/>
      <c r="S30" s="438"/>
      <c r="T30" s="109">
        <f t="shared" si="9"/>
        <v>0</v>
      </c>
      <c r="U30" s="438"/>
      <c r="V30" s="109">
        <f t="shared" si="10"/>
        <v>0</v>
      </c>
      <c r="W30" s="445"/>
      <c r="X30" s="445"/>
      <c r="Y30" s="108">
        <f t="shared" si="11"/>
        <v>0</v>
      </c>
      <c r="Z30" s="173">
        <f t="shared" si="12"/>
        <v>0</v>
      </c>
      <c r="AA30" s="178">
        <f t="shared" si="13"/>
        <v>0</v>
      </c>
      <c r="AB30" s="109">
        <f t="shared" si="16"/>
        <v>0</v>
      </c>
      <c r="AC30" s="112">
        <f t="shared" si="14"/>
        <v>0</v>
      </c>
      <c r="AE30" s="39"/>
    </row>
    <row r="31" spans="2:31" x14ac:dyDescent="0.3">
      <c r="B31" s="539"/>
      <c r="C31" s="542"/>
      <c r="D31" s="546"/>
      <c r="E31" s="101" t="s">
        <v>61</v>
      </c>
      <c r="F31" s="76" t="s">
        <v>230</v>
      </c>
      <c r="G31" s="84">
        <v>32</v>
      </c>
      <c r="H31" s="84">
        <v>163.19999999999999</v>
      </c>
      <c r="I31" s="176" t="s">
        <v>282</v>
      </c>
      <c r="J31" s="176">
        <v>100</v>
      </c>
      <c r="K31" s="176">
        <f t="shared" si="15"/>
        <v>100</v>
      </c>
      <c r="L31" s="84">
        <v>1</v>
      </c>
      <c r="M31" s="84">
        <v>3</v>
      </c>
      <c r="N31" s="425"/>
      <c r="O31" s="425"/>
      <c r="P31" s="425"/>
      <c r="Q31" s="425"/>
      <c r="R31" s="425"/>
      <c r="S31" s="438"/>
      <c r="T31" s="109">
        <f t="shared" si="9"/>
        <v>0</v>
      </c>
      <c r="U31" s="438"/>
      <c r="V31" s="109">
        <f t="shared" si="10"/>
        <v>0</v>
      </c>
      <c r="W31" s="445"/>
      <c r="X31" s="445"/>
      <c r="Y31" s="108">
        <f t="shared" si="11"/>
        <v>0</v>
      </c>
      <c r="Z31" s="173">
        <f t="shared" si="12"/>
        <v>0</v>
      </c>
      <c r="AA31" s="178">
        <f t="shared" si="13"/>
        <v>0</v>
      </c>
      <c r="AB31" s="109">
        <f t="shared" si="16"/>
        <v>0</v>
      </c>
      <c r="AC31" s="112">
        <f t="shared" si="14"/>
        <v>0</v>
      </c>
      <c r="AE31" s="39"/>
    </row>
    <row r="32" spans="2:31" x14ac:dyDescent="0.3">
      <c r="B32" s="539"/>
      <c r="C32" s="542"/>
      <c r="D32" s="546"/>
      <c r="E32" s="101" t="s">
        <v>62</v>
      </c>
      <c r="F32" s="76" t="s">
        <v>230</v>
      </c>
      <c r="G32" s="84">
        <v>40</v>
      </c>
      <c r="H32" s="84">
        <v>204</v>
      </c>
      <c r="I32" s="176" t="s">
        <v>282</v>
      </c>
      <c r="J32" s="176">
        <v>100</v>
      </c>
      <c r="K32" s="176">
        <f t="shared" si="15"/>
        <v>100</v>
      </c>
      <c r="L32" s="84">
        <v>1</v>
      </c>
      <c r="M32" s="84">
        <v>3</v>
      </c>
      <c r="N32" s="425"/>
      <c r="O32" s="425"/>
      <c r="P32" s="425"/>
      <c r="Q32" s="425"/>
      <c r="R32" s="425"/>
      <c r="S32" s="438"/>
      <c r="T32" s="109">
        <f t="shared" si="9"/>
        <v>0</v>
      </c>
      <c r="U32" s="438"/>
      <c r="V32" s="109">
        <f t="shared" si="10"/>
        <v>0</v>
      </c>
      <c r="W32" s="445"/>
      <c r="X32" s="445"/>
      <c r="Y32" s="108">
        <f t="shared" si="11"/>
        <v>0</v>
      </c>
      <c r="Z32" s="173">
        <f t="shared" si="12"/>
        <v>0</v>
      </c>
      <c r="AA32" s="178">
        <f t="shared" si="13"/>
        <v>0</v>
      </c>
      <c r="AB32" s="109">
        <f t="shared" si="16"/>
        <v>0</v>
      </c>
      <c r="AC32" s="112">
        <f t="shared" si="14"/>
        <v>0</v>
      </c>
      <c r="AE32" s="39"/>
    </row>
    <row r="33" spans="2:31" x14ac:dyDescent="0.3">
      <c r="B33" s="539"/>
      <c r="C33" s="542"/>
      <c r="D33" s="545" t="s">
        <v>521</v>
      </c>
      <c r="E33" s="101" t="s">
        <v>51</v>
      </c>
      <c r="F33" s="84" t="s">
        <v>176</v>
      </c>
      <c r="G33" s="84">
        <v>8</v>
      </c>
      <c r="H33" s="84">
        <v>15.1</v>
      </c>
      <c r="I33" s="176" t="s">
        <v>282</v>
      </c>
      <c r="J33" s="176">
        <v>80</v>
      </c>
      <c r="K33" s="176">
        <f t="shared" si="15"/>
        <v>80</v>
      </c>
      <c r="L33" s="84">
        <v>1</v>
      </c>
      <c r="M33" s="84">
        <v>1</v>
      </c>
      <c r="N33" s="425"/>
      <c r="O33" s="425"/>
      <c r="P33" s="425"/>
      <c r="Q33" s="425"/>
      <c r="R33" s="425"/>
      <c r="S33" s="438"/>
      <c r="T33" s="109">
        <f t="shared" si="9"/>
        <v>0</v>
      </c>
      <c r="U33" s="441"/>
      <c r="V33" s="109">
        <f t="shared" si="10"/>
        <v>0</v>
      </c>
      <c r="W33" s="441"/>
      <c r="X33" s="441"/>
      <c r="Y33" s="108">
        <f t="shared" si="11"/>
        <v>0</v>
      </c>
      <c r="Z33" s="173">
        <f t="shared" si="12"/>
        <v>0</v>
      </c>
      <c r="AA33" s="178">
        <f t="shared" si="13"/>
        <v>0</v>
      </c>
      <c r="AB33" s="109">
        <f t="shared" si="16"/>
        <v>0</v>
      </c>
      <c r="AC33" s="112">
        <f t="shared" si="14"/>
        <v>0</v>
      </c>
      <c r="AE33" s="39"/>
    </row>
    <row r="34" spans="2:31" x14ac:dyDescent="0.3">
      <c r="B34" s="539"/>
      <c r="C34" s="542"/>
      <c r="D34" s="546"/>
      <c r="E34" s="101" t="s">
        <v>53</v>
      </c>
      <c r="F34" s="84" t="s">
        <v>176</v>
      </c>
      <c r="G34" s="84">
        <v>10</v>
      </c>
      <c r="H34" s="84">
        <v>18.899999999999999</v>
      </c>
      <c r="I34" s="176" t="s">
        <v>282</v>
      </c>
      <c r="J34" s="176">
        <v>80</v>
      </c>
      <c r="K34" s="176">
        <f t="shared" si="15"/>
        <v>80</v>
      </c>
      <c r="L34" s="84">
        <v>1</v>
      </c>
      <c r="M34" s="84">
        <v>1</v>
      </c>
      <c r="N34" s="425"/>
      <c r="O34" s="425"/>
      <c r="P34" s="425"/>
      <c r="Q34" s="425"/>
      <c r="R34" s="425"/>
      <c r="S34" s="438"/>
      <c r="T34" s="109">
        <f t="shared" si="9"/>
        <v>0</v>
      </c>
      <c r="U34" s="441"/>
      <c r="V34" s="109">
        <f t="shared" si="10"/>
        <v>0</v>
      </c>
      <c r="W34" s="441"/>
      <c r="X34" s="441"/>
      <c r="Y34" s="108">
        <f t="shared" si="11"/>
        <v>0</v>
      </c>
      <c r="Z34" s="173">
        <f t="shared" si="12"/>
        <v>0</v>
      </c>
      <c r="AA34" s="178">
        <f t="shared" si="13"/>
        <v>0</v>
      </c>
      <c r="AB34" s="109">
        <f t="shared" si="16"/>
        <v>0</v>
      </c>
      <c r="AC34" s="112">
        <f t="shared" si="14"/>
        <v>0</v>
      </c>
      <c r="AE34" s="39"/>
    </row>
    <row r="35" spans="2:31" x14ac:dyDescent="0.3">
      <c r="B35" s="539"/>
      <c r="C35" s="542"/>
      <c r="D35" s="546"/>
      <c r="E35" s="101" t="s">
        <v>54</v>
      </c>
      <c r="F35" s="84" t="s">
        <v>176</v>
      </c>
      <c r="G35" s="84">
        <v>12</v>
      </c>
      <c r="H35" s="84">
        <v>22.7</v>
      </c>
      <c r="I35" s="176" t="s">
        <v>282</v>
      </c>
      <c r="J35" s="176">
        <v>80</v>
      </c>
      <c r="K35" s="176">
        <f t="shared" si="15"/>
        <v>80</v>
      </c>
      <c r="L35" s="84">
        <v>1</v>
      </c>
      <c r="M35" s="84">
        <v>1</v>
      </c>
      <c r="N35" s="425"/>
      <c r="O35" s="425"/>
      <c r="P35" s="425"/>
      <c r="Q35" s="425"/>
      <c r="R35" s="425"/>
      <c r="S35" s="438"/>
      <c r="T35" s="109">
        <f t="shared" si="9"/>
        <v>0</v>
      </c>
      <c r="U35" s="441"/>
      <c r="V35" s="109">
        <f t="shared" si="10"/>
        <v>0</v>
      </c>
      <c r="W35" s="441"/>
      <c r="X35" s="441"/>
      <c r="Y35" s="108">
        <f t="shared" si="11"/>
        <v>0</v>
      </c>
      <c r="Z35" s="173">
        <f t="shared" si="12"/>
        <v>0</v>
      </c>
      <c r="AA35" s="178">
        <f t="shared" si="13"/>
        <v>0</v>
      </c>
      <c r="AB35" s="109">
        <f t="shared" si="16"/>
        <v>0</v>
      </c>
      <c r="AC35" s="112">
        <f t="shared" si="14"/>
        <v>0</v>
      </c>
      <c r="AE35" s="39"/>
    </row>
    <row r="36" spans="2:31" x14ac:dyDescent="0.3">
      <c r="B36" s="539"/>
      <c r="C36" s="542"/>
      <c r="D36" s="546"/>
      <c r="E36" s="101" t="s">
        <v>55</v>
      </c>
      <c r="F36" s="84" t="s">
        <v>176</v>
      </c>
      <c r="G36" s="84">
        <v>16</v>
      </c>
      <c r="H36" s="84">
        <v>30.2</v>
      </c>
      <c r="I36" s="176" t="s">
        <v>282</v>
      </c>
      <c r="J36" s="176">
        <v>80</v>
      </c>
      <c r="K36" s="176">
        <f t="shared" si="15"/>
        <v>80</v>
      </c>
      <c r="L36" s="84">
        <v>1</v>
      </c>
      <c r="M36" s="84">
        <v>1</v>
      </c>
      <c r="N36" s="425"/>
      <c r="O36" s="425"/>
      <c r="P36" s="425"/>
      <c r="Q36" s="425"/>
      <c r="R36" s="425"/>
      <c r="S36" s="438"/>
      <c r="T36" s="109">
        <f t="shared" si="9"/>
        <v>0</v>
      </c>
      <c r="U36" s="441"/>
      <c r="V36" s="109">
        <f t="shared" si="10"/>
        <v>0</v>
      </c>
      <c r="W36" s="441"/>
      <c r="X36" s="441"/>
      <c r="Y36" s="108">
        <f t="shared" si="11"/>
        <v>0</v>
      </c>
      <c r="Z36" s="173">
        <f t="shared" si="12"/>
        <v>0</v>
      </c>
      <c r="AA36" s="178">
        <f t="shared" si="13"/>
        <v>0</v>
      </c>
      <c r="AB36" s="109">
        <f t="shared" si="16"/>
        <v>0</v>
      </c>
      <c r="AC36" s="112">
        <f t="shared" si="14"/>
        <v>0</v>
      </c>
      <c r="AE36" s="39"/>
    </row>
    <row r="37" spans="2:31" x14ac:dyDescent="0.3">
      <c r="B37" s="539"/>
      <c r="C37" s="542"/>
      <c r="D37" s="546"/>
      <c r="E37" s="101" t="s">
        <v>56</v>
      </c>
      <c r="F37" s="84" t="s">
        <v>176</v>
      </c>
      <c r="G37" s="84">
        <v>20</v>
      </c>
      <c r="H37" s="84">
        <v>37.799999999999997</v>
      </c>
      <c r="I37" s="176" t="s">
        <v>282</v>
      </c>
      <c r="J37" s="176">
        <v>100</v>
      </c>
      <c r="K37" s="176">
        <f t="shared" si="15"/>
        <v>100</v>
      </c>
      <c r="L37" s="84">
        <v>1</v>
      </c>
      <c r="M37" s="84">
        <v>1</v>
      </c>
      <c r="N37" s="425"/>
      <c r="O37" s="425"/>
      <c r="P37" s="425"/>
      <c r="Q37" s="425"/>
      <c r="R37" s="425"/>
      <c r="S37" s="438"/>
      <c r="T37" s="109">
        <f t="shared" si="9"/>
        <v>0</v>
      </c>
      <c r="U37" s="441"/>
      <c r="V37" s="109">
        <f t="shared" si="10"/>
        <v>0</v>
      </c>
      <c r="W37" s="441"/>
      <c r="X37" s="441"/>
      <c r="Y37" s="108">
        <f t="shared" si="11"/>
        <v>0</v>
      </c>
      <c r="Z37" s="173">
        <f t="shared" si="12"/>
        <v>0</v>
      </c>
      <c r="AA37" s="178">
        <f t="shared" si="13"/>
        <v>0</v>
      </c>
      <c r="AB37" s="109">
        <f t="shared" si="16"/>
        <v>0</v>
      </c>
      <c r="AC37" s="112">
        <f t="shared" si="14"/>
        <v>0</v>
      </c>
      <c r="AE37" s="39"/>
    </row>
    <row r="38" spans="2:31" x14ac:dyDescent="0.3">
      <c r="B38" s="539"/>
      <c r="C38" s="542"/>
      <c r="D38" s="546"/>
      <c r="E38" s="101" t="s">
        <v>57</v>
      </c>
      <c r="F38" s="84" t="s">
        <v>176</v>
      </c>
      <c r="G38" s="84">
        <v>24</v>
      </c>
      <c r="H38" s="84">
        <v>45.4</v>
      </c>
      <c r="I38" s="176" t="s">
        <v>282</v>
      </c>
      <c r="J38" s="176">
        <v>100</v>
      </c>
      <c r="K38" s="176">
        <f t="shared" si="15"/>
        <v>100</v>
      </c>
      <c r="L38" s="84">
        <v>1</v>
      </c>
      <c r="M38" s="84">
        <v>1</v>
      </c>
      <c r="N38" s="425"/>
      <c r="O38" s="425"/>
      <c r="P38" s="425"/>
      <c r="Q38" s="425"/>
      <c r="R38" s="425"/>
      <c r="S38" s="438"/>
      <c r="T38" s="109">
        <f t="shared" si="9"/>
        <v>0</v>
      </c>
      <c r="U38" s="441"/>
      <c r="V38" s="109">
        <f t="shared" si="10"/>
        <v>0</v>
      </c>
      <c r="W38" s="441"/>
      <c r="X38" s="441"/>
      <c r="Y38" s="108">
        <f t="shared" si="11"/>
        <v>0</v>
      </c>
      <c r="Z38" s="173">
        <f t="shared" si="12"/>
        <v>0</v>
      </c>
      <c r="AA38" s="178">
        <f t="shared" si="13"/>
        <v>0</v>
      </c>
      <c r="AB38" s="109">
        <f t="shared" si="16"/>
        <v>0</v>
      </c>
      <c r="AC38" s="112">
        <f t="shared" si="14"/>
        <v>0</v>
      </c>
      <c r="AE38" s="39"/>
    </row>
    <row r="39" spans="2:31" x14ac:dyDescent="0.3">
      <c r="B39" s="539"/>
      <c r="C39" s="542"/>
      <c r="D39" s="546"/>
      <c r="E39" s="101" t="s">
        <v>58</v>
      </c>
      <c r="F39" s="84" t="s">
        <v>176</v>
      </c>
      <c r="G39" s="84">
        <v>32</v>
      </c>
      <c r="H39" s="84">
        <v>60.5</v>
      </c>
      <c r="I39" s="176" t="s">
        <v>282</v>
      </c>
      <c r="J39" s="176">
        <v>100</v>
      </c>
      <c r="K39" s="176">
        <f t="shared" si="15"/>
        <v>100</v>
      </c>
      <c r="L39" s="84">
        <v>1</v>
      </c>
      <c r="M39" s="84">
        <v>1</v>
      </c>
      <c r="N39" s="425"/>
      <c r="O39" s="425"/>
      <c r="P39" s="425"/>
      <c r="Q39" s="425"/>
      <c r="R39" s="425"/>
      <c r="S39" s="438"/>
      <c r="T39" s="109">
        <f t="shared" si="9"/>
        <v>0</v>
      </c>
      <c r="U39" s="441"/>
      <c r="V39" s="109">
        <f t="shared" si="10"/>
        <v>0</v>
      </c>
      <c r="W39" s="441"/>
      <c r="X39" s="441"/>
      <c r="Y39" s="108">
        <f t="shared" si="11"/>
        <v>0</v>
      </c>
      <c r="Z39" s="173">
        <f t="shared" si="12"/>
        <v>0</v>
      </c>
      <c r="AA39" s="178">
        <f t="shared" si="13"/>
        <v>0</v>
      </c>
      <c r="AB39" s="109">
        <f t="shared" si="16"/>
        <v>0</v>
      </c>
      <c r="AC39" s="112">
        <f t="shared" si="14"/>
        <v>0</v>
      </c>
      <c r="AE39" s="39"/>
    </row>
    <row r="40" spans="2:31" x14ac:dyDescent="0.3">
      <c r="B40" s="539"/>
      <c r="C40" s="542"/>
      <c r="D40" s="546"/>
      <c r="E40" s="101" t="s">
        <v>59</v>
      </c>
      <c r="F40" s="84" t="s">
        <v>176</v>
      </c>
      <c r="G40" s="84">
        <v>36</v>
      </c>
      <c r="H40" s="84">
        <v>68</v>
      </c>
      <c r="I40" s="176" t="s">
        <v>282</v>
      </c>
      <c r="J40" s="176">
        <v>100</v>
      </c>
      <c r="K40" s="176">
        <f t="shared" si="15"/>
        <v>100</v>
      </c>
      <c r="L40" s="84">
        <v>1</v>
      </c>
      <c r="M40" s="84">
        <v>1</v>
      </c>
      <c r="N40" s="425"/>
      <c r="O40" s="425"/>
      <c r="P40" s="425"/>
      <c r="Q40" s="425"/>
      <c r="R40" s="425"/>
      <c r="S40" s="438"/>
      <c r="T40" s="109">
        <f t="shared" si="9"/>
        <v>0</v>
      </c>
      <c r="U40" s="441"/>
      <c r="V40" s="109">
        <f t="shared" si="10"/>
        <v>0</v>
      </c>
      <c r="W40" s="441"/>
      <c r="X40" s="441"/>
      <c r="Y40" s="108">
        <f t="shared" si="11"/>
        <v>0</v>
      </c>
      <c r="Z40" s="173">
        <f t="shared" si="12"/>
        <v>0</v>
      </c>
      <c r="AA40" s="178">
        <f t="shared" si="13"/>
        <v>0</v>
      </c>
      <c r="AB40" s="109">
        <f t="shared" si="16"/>
        <v>0</v>
      </c>
      <c r="AC40" s="112">
        <f t="shared" si="14"/>
        <v>0</v>
      </c>
      <c r="AE40" s="39"/>
    </row>
    <row r="41" spans="2:31" x14ac:dyDescent="0.3">
      <c r="B41" s="539"/>
      <c r="C41" s="542"/>
      <c r="D41" s="546"/>
      <c r="E41" s="101" t="s">
        <v>63</v>
      </c>
      <c r="F41" s="84" t="s">
        <v>176</v>
      </c>
      <c r="G41" s="84">
        <v>72</v>
      </c>
      <c r="H41" s="84">
        <v>136</v>
      </c>
      <c r="I41" s="176" t="s">
        <v>282</v>
      </c>
      <c r="J41" s="176">
        <v>100</v>
      </c>
      <c r="K41" s="176">
        <f t="shared" si="15"/>
        <v>100</v>
      </c>
      <c r="L41" s="84">
        <v>1</v>
      </c>
      <c r="M41" s="84">
        <v>1</v>
      </c>
      <c r="N41" s="425"/>
      <c r="O41" s="425"/>
      <c r="P41" s="425"/>
      <c r="Q41" s="425"/>
      <c r="R41" s="425"/>
      <c r="S41" s="438"/>
      <c r="T41" s="109">
        <f t="shared" si="9"/>
        <v>0</v>
      </c>
      <c r="U41" s="441"/>
      <c r="V41" s="109">
        <f t="shared" si="10"/>
        <v>0</v>
      </c>
      <c r="W41" s="441"/>
      <c r="X41" s="441"/>
      <c r="Y41" s="108">
        <f t="shared" si="11"/>
        <v>0</v>
      </c>
      <c r="Z41" s="173">
        <f t="shared" si="12"/>
        <v>0</v>
      </c>
      <c r="AA41" s="178">
        <f t="shared" si="13"/>
        <v>0</v>
      </c>
      <c r="AB41" s="109">
        <f t="shared" si="16"/>
        <v>0</v>
      </c>
      <c r="AC41" s="112">
        <f t="shared" si="14"/>
        <v>0</v>
      </c>
      <c r="AE41" s="39"/>
    </row>
    <row r="42" spans="2:31" x14ac:dyDescent="0.3">
      <c r="B42" s="539"/>
      <c r="C42" s="542"/>
      <c r="D42" s="545" t="s">
        <v>522</v>
      </c>
      <c r="E42" s="101" t="s">
        <v>64</v>
      </c>
      <c r="F42" s="76" t="s">
        <v>175</v>
      </c>
      <c r="G42" s="84">
        <v>2</v>
      </c>
      <c r="H42" s="84">
        <v>10.199999999999999</v>
      </c>
      <c r="I42" s="176" t="s">
        <v>52</v>
      </c>
      <c r="J42" s="176">
        <v>80</v>
      </c>
      <c r="K42" s="176">
        <f t="shared" si="15"/>
        <v>80</v>
      </c>
      <c r="L42" s="84">
        <v>1</v>
      </c>
      <c r="M42" s="84">
        <v>1</v>
      </c>
      <c r="N42" s="425"/>
      <c r="O42" s="425"/>
      <c r="P42" s="425"/>
      <c r="Q42" s="425"/>
      <c r="R42" s="425"/>
      <c r="S42" s="438"/>
      <c r="T42" s="109">
        <f t="shared" si="9"/>
        <v>0</v>
      </c>
      <c r="U42" s="441"/>
      <c r="V42" s="109">
        <f t="shared" si="10"/>
        <v>0</v>
      </c>
      <c r="W42" s="441"/>
      <c r="X42" s="441"/>
      <c r="Y42" s="108">
        <f t="shared" si="11"/>
        <v>0</v>
      </c>
      <c r="Z42" s="173">
        <f t="shared" si="12"/>
        <v>0</v>
      </c>
      <c r="AA42" s="178">
        <f t="shared" si="13"/>
        <v>0</v>
      </c>
      <c r="AB42" s="109">
        <f t="shared" si="16"/>
        <v>0</v>
      </c>
      <c r="AC42" s="112">
        <f t="shared" si="14"/>
        <v>0</v>
      </c>
      <c r="AE42" s="39"/>
    </row>
    <row r="43" spans="2:31" x14ac:dyDescent="0.3">
      <c r="B43" s="539"/>
      <c r="C43" s="542"/>
      <c r="D43" s="546"/>
      <c r="E43" s="101" t="s">
        <v>65</v>
      </c>
      <c r="F43" s="76" t="s">
        <v>175</v>
      </c>
      <c r="G43" s="84">
        <v>4</v>
      </c>
      <c r="H43" s="84">
        <v>20.399999999999999</v>
      </c>
      <c r="I43" s="176" t="s">
        <v>52</v>
      </c>
      <c r="J43" s="176">
        <v>80</v>
      </c>
      <c r="K43" s="176">
        <f t="shared" si="15"/>
        <v>80</v>
      </c>
      <c r="L43" s="84">
        <v>1</v>
      </c>
      <c r="M43" s="84">
        <v>1</v>
      </c>
      <c r="N43" s="425"/>
      <c r="O43" s="425"/>
      <c r="P43" s="425"/>
      <c r="Q43" s="425"/>
      <c r="R43" s="425"/>
      <c r="S43" s="438"/>
      <c r="T43" s="109">
        <f t="shared" si="9"/>
        <v>0</v>
      </c>
      <c r="U43" s="441"/>
      <c r="V43" s="109">
        <f t="shared" si="10"/>
        <v>0</v>
      </c>
      <c r="W43" s="441"/>
      <c r="X43" s="441"/>
      <c r="Y43" s="108">
        <f t="shared" si="11"/>
        <v>0</v>
      </c>
      <c r="Z43" s="173">
        <f t="shared" si="12"/>
        <v>0</v>
      </c>
      <c r="AA43" s="178">
        <f t="shared" si="13"/>
        <v>0</v>
      </c>
      <c r="AB43" s="109">
        <f t="shared" si="16"/>
        <v>0</v>
      </c>
      <c r="AC43" s="112">
        <f t="shared" si="14"/>
        <v>0</v>
      </c>
      <c r="AE43" s="39"/>
    </row>
    <row r="44" spans="2:31" x14ac:dyDescent="0.3">
      <c r="B44" s="539"/>
      <c r="C44" s="542"/>
      <c r="D44" s="546"/>
      <c r="E44" s="101" t="s">
        <v>66</v>
      </c>
      <c r="F44" s="76" t="s">
        <v>175</v>
      </c>
      <c r="G44" s="84">
        <v>6</v>
      </c>
      <c r="H44" s="84">
        <v>30.6</v>
      </c>
      <c r="I44" s="176" t="s">
        <v>52</v>
      </c>
      <c r="J44" s="176">
        <v>80</v>
      </c>
      <c r="K44" s="176">
        <f t="shared" si="15"/>
        <v>80</v>
      </c>
      <c r="L44" s="84">
        <v>1</v>
      </c>
      <c r="M44" s="84">
        <v>1</v>
      </c>
      <c r="N44" s="425"/>
      <c r="O44" s="425"/>
      <c r="P44" s="425"/>
      <c r="Q44" s="425"/>
      <c r="R44" s="425"/>
      <c r="S44" s="438"/>
      <c r="T44" s="109">
        <f t="shared" si="9"/>
        <v>0</v>
      </c>
      <c r="U44" s="441"/>
      <c r="V44" s="109">
        <f t="shared" si="10"/>
        <v>0</v>
      </c>
      <c r="W44" s="441"/>
      <c r="X44" s="441"/>
      <c r="Y44" s="108">
        <f t="shared" si="11"/>
        <v>0</v>
      </c>
      <c r="Z44" s="173">
        <f t="shared" si="12"/>
        <v>0</v>
      </c>
      <c r="AA44" s="178">
        <f t="shared" si="13"/>
        <v>0</v>
      </c>
      <c r="AB44" s="109">
        <f t="shared" si="16"/>
        <v>0</v>
      </c>
      <c r="AC44" s="112">
        <f t="shared" si="14"/>
        <v>0</v>
      </c>
      <c r="AE44" s="39"/>
    </row>
    <row r="45" spans="2:31" x14ac:dyDescent="0.3">
      <c r="B45" s="539"/>
      <c r="C45" s="542"/>
      <c r="D45" s="546"/>
      <c r="E45" s="101" t="s">
        <v>67</v>
      </c>
      <c r="F45" s="76" t="s">
        <v>175</v>
      </c>
      <c r="G45" s="84">
        <v>8</v>
      </c>
      <c r="H45" s="84">
        <v>40.799999999999997</v>
      </c>
      <c r="I45" s="176" t="s">
        <v>52</v>
      </c>
      <c r="J45" s="176">
        <v>80</v>
      </c>
      <c r="K45" s="176">
        <f t="shared" si="15"/>
        <v>80</v>
      </c>
      <c r="L45" s="84">
        <v>1</v>
      </c>
      <c r="M45" s="84">
        <v>1</v>
      </c>
      <c r="N45" s="425"/>
      <c r="O45" s="425"/>
      <c r="P45" s="425"/>
      <c r="Q45" s="425"/>
      <c r="R45" s="425"/>
      <c r="S45" s="438"/>
      <c r="T45" s="109">
        <f t="shared" si="9"/>
        <v>0</v>
      </c>
      <c r="U45" s="441"/>
      <c r="V45" s="109">
        <f t="shared" si="10"/>
        <v>0</v>
      </c>
      <c r="W45" s="441"/>
      <c r="X45" s="441"/>
      <c r="Y45" s="108">
        <f t="shared" si="11"/>
        <v>0</v>
      </c>
      <c r="Z45" s="173">
        <f t="shared" si="12"/>
        <v>0</v>
      </c>
      <c r="AA45" s="178">
        <f t="shared" si="13"/>
        <v>0</v>
      </c>
      <c r="AB45" s="109">
        <f t="shared" si="16"/>
        <v>0</v>
      </c>
      <c r="AC45" s="112">
        <f t="shared" si="14"/>
        <v>0</v>
      </c>
      <c r="AE45" s="39"/>
    </row>
    <row r="46" spans="2:31" x14ac:dyDescent="0.3">
      <c r="B46" s="539"/>
      <c r="C46" s="542"/>
      <c r="D46" s="546"/>
      <c r="E46" s="101" t="s">
        <v>68</v>
      </c>
      <c r="F46" s="76" t="s">
        <v>175</v>
      </c>
      <c r="G46" s="84">
        <v>10</v>
      </c>
      <c r="H46" s="84">
        <v>51</v>
      </c>
      <c r="I46" s="176" t="s">
        <v>52</v>
      </c>
      <c r="J46" s="176">
        <v>80</v>
      </c>
      <c r="K46" s="176">
        <f t="shared" si="15"/>
        <v>80</v>
      </c>
      <c r="L46" s="84">
        <v>1</v>
      </c>
      <c r="M46" s="84">
        <v>1</v>
      </c>
      <c r="N46" s="425"/>
      <c r="O46" s="425"/>
      <c r="P46" s="425"/>
      <c r="Q46" s="425"/>
      <c r="R46" s="425"/>
      <c r="S46" s="438"/>
      <c r="T46" s="109">
        <f t="shared" si="9"/>
        <v>0</v>
      </c>
      <c r="U46" s="441"/>
      <c r="V46" s="109">
        <f t="shared" si="10"/>
        <v>0</v>
      </c>
      <c r="W46" s="441"/>
      <c r="X46" s="441"/>
      <c r="Y46" s="108">
        <f t="shared" si="11"/>
        <v>0</v>
      </c>
      <c r="Z46" s="173">
        <f t="shared" si="12"/>
        <v>0</v>
      </c>
      <c r="AA46" s="178">
        <f t="shared" si="13"/>
        <v>0</v>
      </c>
      <c r="AB46" s="109">
        <f t="shared" si="16"/>
        <v>0</v>
      </c>
      <c r="AC46" s="112">
        <f t="shared" si="14"/>
        <v>0</v>
      </c>
      <c r="AE46" s="39"/>
    </row>
    <row r="47" spans="2:31" x14ac:dyDescent="0.3">
      <c r="B47" s="539"/>
      <c r="C47" s="542"/>
      <c r="D47" s="546"/>
      <c r="E47" s="101" t="s">
        <v>69</v>
      </c>
      <c r="F47" s="76" t="s">
        <v>175</v>
      </c>
      <c r="G47" s="84">
        <v>12</v>
      </c>
      <c r="H47" s="84">
        <v>61.2</v>
      </c>
      <c r="I47" s="176" t="s">
        <v>52</v>
      </c>
      <c r="J47" s="176">
        <v>80</v>
      </c>
      <c r="K47" s="176">
        <f t="shared" si="15"/>
        <v>80</v>
      </c>
      <c r="L47" s="84">
        <v>1</v>
      </c>
      <c r="M47" s="84">
        <v>1</v>
      </c>
      <c r="N47" s="425"/>
      <c r="O47" s="425"/>
      <c r="P47" s="425"/>
      <c r="Q47" s="425"/>
      <c r="R47" s="425"/>
      <c r="S47" s="438"/>
      <c r="T47" s="109">
        <f t="shared" si="9"/>
        <v>0</v>
      </c>
      <c r="U47" s="441"/>
      <c r="V47" s="109">
        <f t="shared" si="10"/>
        <v>0</v>
      </c>
      <c r="W47" s="441"/>
      <c r="X47" s="441"/>
      <c r="Y47" s="108">
        <f t="shared" si="11"/>
        <v>0</v>
      </c>
      <c r="Z47" s="173">
        <f t="shared" si="12"/>
        <v>0</v>
      </c>
      <c r="AA47" s="178">
        <f t="shared" si="13"/>
        <v>0</v>
      </c>
      <c r="AB47" s="109">
        <f t="shared" si="16"/>
        <v>0</v>
      </c>
      <c r="AC47" s="112">
        <f t="shared" si="14"/>
        <v>0</v>
      </c>
      <c r="AE47" s="39"/>
    </row>
    <row r="48" spans="2:31" x14ac:dyDescent="0.3">
      <c r="B48" s="539"/>
      <c r="C48" s="542"/>
      <c r="D48" s="546"/>
      <c r="E48" s="101" t="s">
        <v>70</v>
      </c>
      <c r="F48" s="76" t="s">
        <v>175</v>
      </c>
      <c r="G48" s="84">
        <v>16</v>
      </c>
      <c r="H48" s="84">
        <v>81.599999999999994</v>
      </c>
      <c r="I48" s="176" t="s">
        <v>52</v>
      </c>
      <c r="J48" s="176">
        <v>80</v>
      </c>
      <c r="K48" s="176">
        <f t="shared" si="15"/>
        <v>80</v>
      </c>
      <c r="L48" s="84">
        <v>1</v>
      </c>
      <c r="M48" s="84">
        <v>1</v>
      </c>
      <c r="N48" s="425"/>
      <c r="O48" s="425"/>
      <c r="P48" s="425"/>
      <c r="Q48" s="425"/>
      <c r="R48" s="425"/>
      <c r="S48" s="438"/>
      <c r="T48" s="109">
        <f t="shared" si="9"/>
        <v>0</v>
      </c>
      <c r="U48" s="441"/>
      <c r="V48" s="109">
        <f t="shared" si="10"/>
        <v>0</v>
      </c>
      <c r="W48" s="441"/>
      <c r="X48" s="441"/>
      <c r="Y48" s="108">
        <f t="shared" si="11"/>
        <v>0</v>
      </c>
      <c r="Z48" s="173">
        <f t="shared" si="12"/>
        <v>0</v>
      </c>
      <c r="AA48" s="178">
        <f t="shared" si="13"/>
        <v>0</v>
      </c>
      <c r="AB48" s="109">
        <f t="shared" si="16"/>
        <v>0</v>
      </c>
      <c r="AC48" s="112">
        <f t="shared" si="14"/>
        <v>0</v>
      </c>
      <c r="AE48" s="39"/>
    </row>
    <row r="49" spans="2:31" x14ac:dyDescent="0.3">
      <c r="B49" s="539"/>
      <c r="C49" s="542"/>
      <c r="D49" s="546"/>
      <c r="E49" s="101" t="s">
        <v>71</v>
      </c>
      <c r="F49" s="76" t="s">
        <v>175</v>
      </c>
      <c r="G49" s="84">
        <v>20</v>
      </c>
      <c r="H49" s="84">
        <v>102</v>
      </c>
      <c r="I49" s="176" t="s">
        <v>52</v>
      </c>
      <c r="J49" s="176">
        <v>80</v>
      </c>
      <c r="K49" s="176">
        <f t="shared" si="15"/>
        <v>80</v>
      </c>
      <c r="L49" s="84">
        <v>1</v>
      </c>
      <c r="M49" s="84">
        <v>1</v>
      </c>
      <c r="N49" s="425"/>
      <c r="O49" s="425"/>
      <c r="P49" s="425"/>
      <c r="Q49" s="425"/>
      <c r="R49" s="425"/>
      <c r="S49" s="438"/>
      <c r="T49" s="109">
        <f t="shared" si="9"/>
        <v>0</v>
      </c>
      <c r="U49" s="441"/>
      <c r="V49" s="109">
        <f t="shared" si="10"/>
        <v>0</v>
      </c>
      <c r="W49" s="441"/>
      <c r="X49" s="441"/>
      <c r="Y49" s="108">
        <f t="shared" si="11"/>
        <v>0</v>
      </c>
      <c r="Z49" s="173">
        <f t="shared" si="12"/>
        <v>0</v>
      </c>
      <c r="AA49" s="178">
        <f t="shared" si="13"/>
        <v>0</v>
      </c>
      <c r="AB49" s="109">
        <f t="shared" si="16"/>
        <v>0</v>
      </c>
      <c r="AC49" s="112">
        <f t="shared" si="14"/>
        <v>0</v>
      </c>
      <c r="AE49" s="39"/>
    </row>
    <row r="50" spans="2:31" x14ac:dyDescent="0.3">
      <c r="B50" s="539"/>
      <c r="C50" s="542"/>
      <c r="D50" s="546"/>
      <c r="E50" s="101" t="s">
        <v>72</v>
      </c>
      <c r="F50" s="76" t="s">
        <v>175</v>
      </c>
      <c r="G50" s="84">
        <v>24</v>
      </c>
      <c r="H50" s="84">
        <v>122.4</v>
      </c>
      <c r="I50" s="176" t="s">
        <v>52</v>
      </c>
      <c r="J50" s="176">
        <v>80</v>
      </c>
      <c r="K50" s="176">
        <f t="shared" si="15"/>
        <v>80</v>
      </c>
      <c r="L50" s="84">
        <v>2</v>
      </c>
      <c r="M50" s="84">
        <v>1</v>
      </c>
      <c r="N50" s="425"/>
      <c r="O50" s="425"/>
      <c r="P50" s="425"/>
      <c r="Q50" s="425"/>
      <c r="R50" s="425"/>
      <c r="S50" s="438"/>
      <c r="T50" s="109">
        <f t="shared" si="9"/>
        <v>0</v>
      </c>
      <c r="U50" s="441"/>
      <c r="V50" s="109">
        <f t="shared" si="10"/>
        <v>0</v>
      </c>
      <c r="W50" s="441"/>
      <c r="X50" s="441"/>
      <c r="Y50" s="108">
        <f t="shared" si="11"/>
        <v>0</v>
      </c>
      <c r="Z50" s="173">
        <f t="shared" si="12"/>
        <v>0</v>
      </c>
      <c r="AA50" s="178">
        <f t="shared" si="13"/>
        <v>0</v>
      </c>
      <c r="AB50" s="109">
        <f t="shared" si="16"/>
        <v>0</v>
      </c>
      <c r="AC50" s="112">
        <f t="shared" si="14"/>
        <v>0</v>
      </c>
      <c r="AE50" s="39"/>
    </row>
    <row r="51" spans="2:31" x14ac:dyDescent="0.3">
      <c r="B51" s="539"/>
      <c r="C51" s="542"/>
      <c r="D51" s="546"/>
      <c r="E51" s="101" t="s">
        <v>73</v>
      </c>
      <c r="F51" s="76" t="s">
        <v>175</v>
      </c>
      <c r="G51" s="84">
        <v>32</v>
      </c>
      <c r="H51" s="84">
        <v>163.19999999999999</v>
      </c>
      <c r="I51" s="176" t="s">
        <v>52</v>
      </c>
      <c r="J51" s="176">
        <v>80</v>
      </c>
      <c r="K51" s="176">
        <f t="shared" si="15"/>
        <v>80</v>
      </c>
      <c r="L51" s="84">
        <v>1</v>
      </c>
      <c r="M51" s="84">
        <v>1</v>
      </c>
      <c r="N51" s="425"/>
      <c r="O51" s="425"/>
      <c r="P51" s="425"/>
      <c r="Q51" s="425"/>
      <c r="R51" s="425"/>
      <c r="S51" s="438"/>
      <c r="T51" s="109">
        <f t="shared" si="9"/>
        <v>0</v>
      </c>
      <c r="U51" s="441"/>
      <c r="V51" s="109">
        <f t="shared" si="10"/>
        <v>0</v>
      </c>
      <c r="W51" s="441"/>
      <c r="X51" s="441"/>
      <c r="Y51" s="108">
        <f t="shared" si="11"/>
        <v>0</v>
      </c>
      <c r="Z51" s="173">
        <f t="shared" si="12"/>
        <v>0</v>
      </c>
      <c r="AA51" s="178">
        <f t="shared" si="13"/>
        <v>0</v>
      </c>
      <c r="AB51" s="109">
        <f t="shared" si="16"/>
        <v>0</v>
      </c>
      <c r="AC51" s="112">
        <f t="shared" si="14"/>
        <v>0</v>
      </c>
      <c r="AE51" s="39"/>
    </row>
    <row r="52" spans="2:31" x14ac:dyDescent="0.3">
      <c r="B52" s="539"/>
      <c r="C52" s="542"/>
      <c r="D52" s="546"/>
      <c r="E52" s="101" t="s">
        <v>74</v>
      </c>
      <c r="F52" s="76" t="s">
        <v>175</v>
      </c>
      <c r="G52" s="84">
        <v>40</v>
      </c>
      <c r="H52" s="84">
        <v>204</v>
      </c>
      <c r="I52" s="176" t="s">
        <v>52</v>
      </c>
      <c r="J52" s="176">
        <v>80</v>
      </c>
      <c r="K52" s="176">
        <f t="shared" si="15"/>
        <v>80</v>
      </c>
      <c r="L52" s="84">
        <v>1</v>
      </c>
      <c r="M52" s="84">
        <v>1</v>
      </c>
      <c r="N52" s="425"/>
      <c r="O52" s="425"/>
      <c r="P52" s="425"/>
      <c r="Q52" s="425"/>
      <c r="R52" s="425"/>
      <c r="S52" s="438"/>
      <c r="T52" s="109">
        <f t="shared" si="9"/>
        <v>0</v>
      </c>
      <c r="U52" s="441"/>
      <c r="V52" s="109">
        <f t="shared" si="10"/>
        <v>0</v>
      </c>
      <c r="W52" s="441"/>
      <c r="X52" s="441"/>
      <c r="Y52" s="108">
        <f t="shared" si="11"/>
        <v>0</v>
      </c>
      <c r="Z52" s="173">
        <f t="shared" si="12"/>
        <v>0</v>
      </c>
      <c r="AA52" s="178">
        <f t="shared" si="13"/>
        <v>0</v>
      </c>
      <c r="AB52" s="109">
        <f t="shared" si="16"/>
        <v>0</v>
      </c>
      <c r="AC52" s="112">
        <f t="shared" si="14"/>
        <v>0</v>
      </c>
      <c r="AE52" s="39"/>
    </row>
    <row r="53" spans="2:31" x14ac:dyDescent="0.3">
      <c r="B53" s="539"/>
      <c r="C53" s="542"/>
      <c r="D53" s="545" t="s">
        <v>523</v>
      </c>
      <c r="E53" s="101" t="s">
        <v>75</v>
      </c>
      <c r="F53" s="76" t="s">
        <v>231</v>
      </c>
      <c r="G53" s="84">
        <v>8</v>
      </c>
      <c r="H53" s="84">
        <v>235.4</v>
      </c>
      <c r="I53" s="176" t="s">
        <v>52</v>
      </c>
      <c r="J53" s="176">
        <v>80</v>
      </c>
      <c r="K53" s="176">
        <f t="shared" si="15"/>
        <v>80</v>
      </c>
      <c r="L53" s="84">
        <v>1</v>
      </c>
      <c r="M53" s="84">
        <v>1</v>
      </c>
      <c r="N53" s="425"/>
      <c r="O53" s="425"/>
      <c r="P53" s="425"/>
      <c r="Q53" s="425"/>
      <c r="R53" s="425"/>
      <c r="S53" s="438"/>
      <c r="T53" s="109">
        <f t="shared" si="9"/>
        <v>0</v>
      </c>
      <c r="U53" s="441"/>
      <c r="V53" s="109">
        <f t="shared" si="10"/>
        <v>0</v>
      </c>
      <c r="W53" s="441"/>
      <c r="X53" s="441"/>
      <c r="Y53" s="108">
        <f t="shared" si="11"/>
        <v>0</v>
      </c>
      <c r="Z53" s="173">
        <f t="shared" si="12"/>
        <v>0</v>
      </c>
      <c r="AA53" s="178">
        <f t="shared" si="13"/>
        <v>0</v>
      </c>
      <c r="AB53" s="109">
        <f t="shared" si="16"/>
        <v>0</v>
      </c>
      <c r="AC53" s="112">
        <f t="shared" si="14"/>
        <v>0</v>
      </c>
      <c r="AE53" s="39"/>
    </row>
    <row r="54" spans="2:31" x14ac:dyDescent="0.3">
      <c r="B54" s="539"/>
      <c r="C54" s="542"/>
      <c r="D54" s="546"/>
      <c r="E54" s="101" t="s">
        <v>76</v>
      </c>
      <c r="F54" s="76" t="s">
        <v>231</v>
      </c>
      <c r="G54" s="84">
        <v>10</v>
      </c>
      <c r="H54" s="84">
        <v>294.3</v>
      </c>
      <c r="I54" s="176" t="s">
        <v>52</v>
      </c>
      <c r="J54" s="176">
        <v>80</v>
      </c>
      <c r="K54" s="176">
        <f t="shared" si="15"/>
        <v>80</v>
      </c>
      <c r="L54" s="84">
        <v>1</v>
      </c>
      <c r="M54" s="84">
        <v>1</v>
      </c>
      <c r="N54" s="425"/>
      <c r="O54" s="425"/>
      <c r="P54" s="425"/>
      <c r="Q54" s="425"/>
      <c r="R54" s="425"/>
      <c r="S54" s="438"/>
      <c r="T54" s="109">
        <f t="shared" si="9"/>
        <v>0</v>
      </c>
      <c r="U54" s="441"/>
      <c r="V54" s="109">
        <f t="shared" si="10"/>
        <v>0</v>
      </c>
      <c r="W54" s="441"/>
      <c r="X54" s="441"/>
      <c r="Y54" s="108">
        <f t="shared" si="11"/>
        <v>0</v>
      </c>
      <c r="Z54" s="173">
        <f t="shared" si="12"/>
        <v>0</v>
      </c>
      <c r="AA54" s="178">
        <f t="shared" si="13"/>
        <v>0</v>
      </c>
      <c r="AB54" s="109">
        <f t="shared" si="16"/>
        <v>0</v>
      </c>
      <c r="AC54" s="112">
        <f t="shared" si="14"/>
        <v>0</v>
      </c>
      <c r="AE54" s="39"/>
    </row>
    <row r="55" spans="2:31" x14ac:dyDescent="0.3">
      <c r="B55" s="539"/>
      <c r="C55" s="542"/>
      <c r="D55" s="546"/>
      <c r="E55" s="101" t="s">
        <v>77</v>
      </c>
      <c r="F55" s="76" t="s">
        <v>231</v>
      </c>
      <c r="G55" s="84">
        <v>12</v>
      </c>
      <c r="H55" s="84">
        <v>353.2</v>
      </c>
      <c r="I55" s="176" t="s">
        <v>52</v>
      </c>
      <c r="J55" s="176">
        <v>80</v>
      </c>
      <c r="K55" s="176">
        <f t="shared" si="15"/>
        <v>80</v>
      </c>
      <c r="L55" s="84">
        <v>1</v>
      </c>
      <c r="M55" s="84">
        <v>1</v>
      </c>
      <c r="N55" s="425"/>
      <c r="O55" s="425"/>
      <c r="P55" s="425"/>
      <c r="Q55" s="425"/>
      <c r="R55" s="425"/>
      <c r="S55" s="438"/>
      <c r="T55" s="109">
        <f t="shared" si="9"/>
        <v>0</v>
      </c>
      <c r="U55" s="441"/>
      <c r="V55" s="109">
        <f t="shared" si="10"/>
        <v>0</v>
      </c>
      <c r="W55" s="441"/>
      <c r="X55" s="441"/>
      <c r="Y55" s="108">
        <f t="shared" si="11"/>
        <v>0</v>
      </c>
      <c r="Z55" s="173">
        <f t="shared" si="12"/>
        <v>0</v>
      </c>
      <c r="AA55" s="178">
        <f t="shared" si="13"/>
        <v>0</v>
      </c>
      <c r="AB55" s="109">
        <f t="shared" si="16"/>
        <v>0</v>
      </c>
      <c r="AC55" s="112">
        <f t="shared" si="14"/>
        <v>0</v>
      </c>
      <c r="AE55" s="39"/>
    </row>
    <row r="56" spans="2:31" x14ac:dyDescent="0.3">
      <c r="B56" s="539"/>
      <c r="C56" s="542"/>
      <c r="D56" s="546"/>
      <c r="E56" s="101" t="s">
        <v>78</v>
      </c>
      <c r="F56" s="76" t="s">
        <v>231</v>
      </c>
      <c r="G56" s="84">
        <v>16</v>
      </c>
      <c r="H56" s="84">
        <v>470.9</v>
      </c>
      <c r="I56" s="176" t="s">
        <v>52</v>
      </c>
      <c r="J56" s="176">
        <v>80</v>
      </c>
      <c r="K56" s="176">
        <f t="shared" si="15"/>
        <v>80</v>
      </c>
      <c r="L56" s="84">
        <v>1</v>
      </c>
      <c r="M56" s="84">
        <v>1</v>
      </c>
      <c r="N56" s="425"/>
      <c r="O56" s="425"/>
      <c r="P56" s="425"/>
      <c r="Q56" s="425"/>
      <c r="R56" s="425"/>
      <c r="S56" s="438"/>
      <c r="T56" s="109">
        <f t="shared" si="9"/>
        <v>0</v>
      </c>
      <c r="U56" s="441"/>
      <c r="V56" s="109">
        <f t="shared" si="10"/>
        <v>0</v>
      </c>
      <c r="W56" s="441"/>
      <c r="X56" s="441"/>
      <c r="Y56" s="108">
        <f t="shared" si="11"/>
        <v>0</v>
      </c>
      <c r="Z56" s="173">
        <f t="shared" si="12"/>
        <v>0</v>
      </c>
      <c r="AA56" s="178">
        <f t="shared" si="13"/>
        <v>0</v>
      </c>
      <c r="AB56" s="109">
        <f t="shared" si="16"/>
        <v>0</v>
      </c>
      <c r="AC56" s="112">
        <f t="shared" si="14"/>
        <v>0</v>
      </c>
      <c r="AE56" s="39"/>
    </row>
    <row r="57" spans="2:31" x14ac:dyDescent="0.3">
      <c r="B57" s="539"/>
      <c r="C57" s="542"/>
      <c r="D57" s="546"/>
      <c r="E57" s="101" t="s">
        <v>79</v>
      </c>
      <c r="F57" s="76" t="s">
        <v>231</v>
      </c>
      <c r="G57" s="84">
        <v>20</v>
      </c>
      <c r="H57" s="84">
        <v>588.6</v>
      </c>
      <c r="I57" s="176" t="s">
        <v>52</v>
      </c>
      <c r="J57" s="176">
        <v>80</v>
      </c>
      <c r="K57" s="176">
        <f t="shared" si="15"/>
        <v>80</v>
      </c>
      <c r="L57" s="84">
        <v>1</v>
      </c>
      <c r="M57" s="84">
        <v>1</v>
      </c>
      <c r="N57" s="425"/>
      <c r="O57" s="425"/>
      <c r="P57" s="425"/>
      <c r="Q57" s="425"/>
      <c r="R57" s="425"/>
      <c r="S57" s="438"/>
      <c r="T57" s="109">
        <f t="shared" si="9"/>
        <v>0</v>
      </c>
      <c r="U57" s="441"/>
      <c r="V57" s="109">
        <f t="shared" si="10"/>
        <v>0</v>
      </c>
      <c r="W57" s="441"/>
      <c r="X57" s="441"/>
      <c r="Y57" s="108">
        <f t="shared" si="11"/>
        <v>0</v>
      </c>
      <c r="Z57" s="173">
        <f t="shared" si="12"/>
        <v>0</v>
      </c>
      <c r="AA57" s="178">
        <f t="shared" si="13"/>
        <v>0</v>
      </c>
      <c r="AB57" s="109">
        <f t="shared" si="16"/>
        <v>0</v>
      </c>
      <c r="AC57" s="112">
        <f t="shared" si="14"/>
        <v>0</v>
      </c>
      <c r="AE57" s="39"/>
    </row>
    <row r="58" spans="2:31" x14ac:dyDescent="0.3">
      <c r="B58" s="539"/>
      <c r="C58" s="542"/>
      <c r="D58" s="546"/>
      <c r="E58" s="101" t="s">
        <v>80</v>
      </c>
      <c r="F58" s="76" t="s">
        <v>231</v>
      </c>
      <c r="G58" s="84">
        <v>24</v>
      </c>
      <c r="H58" s="84">
        <v>706.3</v>
      </c>
      <c r="I58" s="176" t="s">
        <v>52</v>
      </c>
      <c r="J58" s="176">
        <v>80</v>
      </c>
      <c r="K58" s="176">
        <f t="shared" si="15"/>
        <v>80</v>
      </c>
      <c r="L58" s="84">
        <v>1</v>
      </c>
      <c r="M58" s="84">
        <v>1</v>
      </c>
      <c r="N58" s="425"/>
      <c r="O58" s="425"/>
      <c r="P58" s="425"/>
      <c r="Q58" s="425"/>
      <c r="R58" s="425"/>
      <c r="S58" s="438"/>
      <c r="T58" s="109">
        <f t="shared" si="9"/>
        <v>0</v>
      </c>
      <c r="U58" s="441"/>
      <c r="V58" s="109">
        <f t="shared" si="10"/>
        <v>0</v>
      </c>
      <c r="W58" s="441"/>
      <c r="X58" s="441"/>
      <c r="Y58" s="108">
        <f t="shared" si="11"/>
        <v>0</v>
      </c>
      <c r="Z58" s="173">
        <f t="shared" si="12"/>
        <v>0</v>
      </c>
      <c r="AA58" s="178">
        <f t="shared" si="13"/>
        <v>0</v>
      </c>
      <c r="AB58" s="109">
        <f t="shared" si="16"/>
        <v>0</v>
      </c>
      <c r="AC58" s="112">
        <f t="shared" si="14"/>
        <v>0</v>
      </c>
      <c r="AE58" s="39"/>
    </row>
    <row r="59" spans="2:31" x14ac:dyDescent="0.3">
      <c r="B59" s="539"/>
      <c r="C59" s="542"/>
      <c r="D59" s="546"/>
      <c r="E59" s="101" t="s">
        <v>81</v>
      </c>
      <c r="F59" s="76" t="s">
        <v>231</v>
      </c>
      <c r="G59" s="84">
        <v>32</v>
      </c>
      <c r="H59" s="84">
        <v>941.8</v>
      </c>
      <c r="I59" s="176" t="s">
        <v>52</v>
      </c>
      <c r="J59" s="176">
        <v>80</v>
      </c>
      <c r="K59" s="176">
        <f t="shared" si="15"/>
        <v>80</v>
      </c>
      <c r="L59" s="84">
        <v>1</v>
      </c>
      <c r="M59" s="84">
        <v>1</v>
      </c>
      <c r="N59" s="425"/>
      <c r="O59" s="425"/>
      <c r="P59" s="425"/>
      <c r="Q59" s="425"/>
      <c r="R59" s="425"/>
      <c r="S59" s="438"/>
      <c r="T59" s="109">
        <f t="shared" si="9"/>
        <v>0</v>
      </c>
      <c r="U59" s="441"/>
      <c r="V59" s="109">
        <f t="shared" si="10"/>
        <v>0</v>
      </c>
      <c r="W59" s="441"/>
      <c r="X59" s="441"/>
      <c r="Y59" s="108">
        <f t="shared" si="11"/>
        <v>0</v>
      </c>
      <c r="Z59" s="173">
        <f t="shared" si="12"/>
        <v>0</v>
      </c>
      <c r="AA59" s="178">
        <f t="shared" si="13"/>
        <v>0</v>
      </c>
      <c r="AB59" s="109">
        <f t="shared" si="16"/>
        <v>0</v>
      </c>
      <c r="AC59" s="112">
        <f t="shared" si="14"/>
        <v>0</v>
      </c>
      <c r="AE59" s="39"/>
    </row>
    <row r="60" spans="2:31" x14ac:dyDescent="0.3">
      <c r="B60" s="539"/>
      <c r="C60" s="542"/>
      <c r="D60" s="546"/>
      <c r="E60" s="101" t="s">
        <v>82</v>
      </c>
      <c r="F60" s="76" t="s">
        <v>231</v>
      </c>
      <c r="G60" s="84">
        <v>64</v>
      </c>
      <c r="H60" s="84">
        <v>1883.5</v>
      </c>
      <c r="I60" s="176" t="s">
        <v>52</v>
      </c>
      <c r="J60" s="176">
        <v>100</v>
      </c>
      <c r="K60" s="176">
        <f t="shared" si="15"/>
        <v>100</v>
      </c>
      <c r="L60" s="84">
        <v>1</v>
      </c>
      <c r="M60" s="84">
        <v>1</v>
      </c>
      <c r="N60" s="425"/>
      <c r="O60" s="425"/>
      <c r="P60" s="425"/>
      <c r="Q60" s="425"/>
      <c r="R60" s="425"/>
      <c r="S60" s="438"/>
      <c r="T60" s="109">
        <f t="shared" si="9"/>
        <v>0</v>
      </c>
      <c r="U60" s="441"/>
      <c r="V60" s="109">
        <f t="shared" si="10"/>
        <v>0</v>
      </c>
      <c r="W60" s="441"/>
      <c r="X60" s="441"/>
      <c r="Y60" s="108">
        <f t="shared" si="11"/>
        <v>0</v>
      </c>
      <c r="Z60" s="173">
        <f t="shared" si="12"/>
        <v>0</v>
      </c>
      <c r="AA60" s="178">
        <f t="shared" si="13"/>
        <v>0</v>
      </c>
      <c r="AB60" s="109">
        <f t="shared" si="16"/>
        <v>0</v>
      </c>
      <c r="AC60" s="112">
        <f t="shared" si="14"/>
        <v>0</v>
      </c>
      <c r="AE60" s="39"/>
    </row>
    <row r="61" spans="2:31" ht="15" thickBot="1" x14ac:dyDescent="0.35">
      <c r="B61" s="540"/>
      <c r="C61" s="543"/>
      <c r="D61" s="547"/>
      <c r="E61" s="137" t="s">
        <v>83</v>
      </c>
      <c r="F61" s="85" t="s">
        <v>231</v>
      </c>
      <c r="G61" s="85">
        <v>128</v>
      </c>
      <c r="H61" s="85">
        <v>3767</v>
      </c>
      <c r="I61" s="185" t="s">
        <v>52</v>
      </c>
      <c r="J61" s="185">
        <v>100</v>
      </c>
      <c r="K61" s="185">
        <f>J61</f>
        <v>100</v>
      </c>
      <c r="L61" s="85">
        <v>1</v>
      </c>
      <c r="M61" s="85">
        <v>1</v>
      </c>
      <c r="N61" s="437"/>
      <c r="O61" s="437"/>
      <c r="P61" s="437"/>
      <c r="Q61" s="437"/>
      <c r="R61" s="437"/>
      <c r="S61" s="439"/>
      <c r="T61" s="115">
        <f t="shared" si="9"/>
        <v>0</v>
      </c>
      <c r="U61" s="442"/>
      <c r="V61" s="115">
        <f t="shared" si="10"/>
        <v>0</v>
      </c>
      <c r="W61" s="442"/>
      <c r="X61" s="442"/>
      <c r="Y61" s="125">
        <f t="shared" si="11"/>
        <v>0</v>
      </c>
      <c r="Z61" s="171">
        <f t="shared" si="12"/>
        <v>0</v>
      </c>
      <c r="AA61" s="184">
        <f t="shared" si="13"/>
        <v>0</v>
      </c>
      <c r="AB61" s="115">
        <f t="shared" si="16"/>
        <v>0</v>
      </c>
      <c r="AC61" s="117">
        <f t="shared" si="14"/>
        <v>0</v>
      </c>
      <c r="AD61" s="186">
        <f>SUM(AC22:AC61)</f>
        <v>0</v>
      </c>
      <c r="AE61" s="145" t="s">
        <v>180</v>
      </c>
    </row>
    <row r="62" spans="2:31" ht="15" thickTop="1" x14ac:dyDescent="0.3">
      <c r="AE62" s="39"/>
    </row>
    <row r="63" spans="2:31" ht="15" thickBot="1" x14ac:dyDescent="0.35">
      <c r="AD63" s="142">
        <f>AD61+AD20</f>
        <v>0</v>
      </c>
      <c r="AE63" s="145" t="s">
        <v>6</v>
      </c>
    </row>
    <row r="64" spans="2:31" ht="15" thickTop="1" x14ac:dyDescent="0.3">
      <c r="B64" s="510" t="s">
        <v>150</v>
      </c>
      <c r="C64" s="510"/>
      <c r="D64" s="510"/>
      <c r="E64" s="78"/>
    </row>
    <row r="65" spans="2:5" x14ac:dyDescent="0.3">
      <c r="B65" s="511" t="s">
        <v>569</v>
      </c>
      <c r="C65" s="511"/>
      <c r="D65" s="511"/>
      <c r="E65" s="511"/>
    </row>
    <row r="66" spans="2:5" ht="14.25" customHeight="1" x14ac:dyDescent="0.3">
      <c r="B66" s="512" t="s">
        <v>306</v>
      </c>
      <c r="C66" s="512"/>
      <c r="D66" s="512"/>
      <c r="E66" s="512"/>
    </row>
    <row r="67" spans="2:5" x14ac:dyDescent="0.3">
      <c r="B67" s="512"/>
      <c r="C67" s="512"/>
      <c r="D67" s="512"/>
      <c r="E67" s="512"/>
    </row>
    <row r="68" spans="2:5" ht="14.25" customHeight="1" x14ac:dyDescent="0.3">
      <c r="B68" s="512"/>
      <c r="C68" s="512"/>
      <c r="D68" s="512"/>
      <c r="E68" s="512"/>
    </row>
    <row r="69" spans="2:5" x14ac:dyDescent="0.3">
      <c r="B69" s="512"/>
      <c r="C69" s="512"/>
      <c r="D69" s="512"/>
      <c r="E69" s="512"/>
    </row>
    <row r="70" spans="2:5" x14ac:dyDescent="0.3">
      <c r="B70" s="593" t="s">
        <v>515</v>
      </c>
      <c r="C70" s="593"/>
      <c r="D70" s="593"/>
      <c r="E70" s="593"/>
    </row>
  </sheetData>
  <sheetProtection algorithmName="SHA-512" hashValue="tj/qgCSCRx1hT1VtVzXG7IWu3w11NDadJN/PZZSrgFRksd1BwwrbYzwAWfOurQXy7WoDcwvvH1Aj1tWUNI9wLA==" saltValue="camX+UTCwwsDOLoocxR+WQ==" spinCount="100000" sheet="1" objects="1" scenarios="1"/>
  <mergeCells count="18">
    <mergeCell ref="B3:B4"/>
    <mergeCell ref="C3:M3"/>
    <mergeCell ref="B2:AC2"/>
    <mergeCell ref="D5:D12"/>
    <mergeCell ref="C4:E4"/>
    <mergeCell ref="C5:C20"/>
    <mergeCell ref="N3:AC3"/>
    <mergeCell ref="B70:E70"/>
    <mergeCell ref="B5:B61"/>
    <mergeCell ref="B64:D64"/>
    <mergeCell ref="B65:E65"/>
    <mergeCell ref="B66:E69"/>
    <mergeCell ref="D13:D20"/>
    <mergeCell ref="C22:C61"/>
    <mergeCell ref="D53:D61"/>
    <mergeCell ref="D22:D32"/>
    <mergeCell ref="D33:D41"/>
    <mergeCell ref="D42:D52"/>
  </mergeCells>
  <phoneticPr fontId="10" type="noConversion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U56"/>
  <sheetViews>
    <sheetView topLeftCell="I1" zoomScale="85" zoomScaleNormal="85" workbookViewId="0">
      <selection activeCell="L6" sqref="L6"/>
    </sheetView>
  </sheetViews>
  <sheetFormatPr defaultRowHeight="14.4" x14ac:dyDescent="0.3"/>
  <cols>
    <col min="1" max="1" width="3.109375" customWidth="1"/>
    <col min="2" max="2" width="10.44140625" customWidth="1"/>
    <col min="3" max="3" width="11.44140625" customWidth="1"/>
    <col min="4" max="4" width="51.77734375" customWidth="1"/>
    <col min="5" max="5" width="5.77734375" customWidth="1"/>
    <col min="6" max="6" width="16.6640625" customWidth="1"/>
    <col min="7" max="8" width="10.77734375" bestFit="1" customWidth="1"/>
    <col min="9" max="9" width="14.77734375" customWidth="1"/>
    <col min="10" max="10" width="16.5546875" customWidth="1"/>
    <col min="11" max="11" width="14.6640625" style="158" customWidth="1"/>
    <col min="12" max="12" width="46.109375" style="158" bestFit="1" customWidth="1"/>
    <col min="13" max="13" width="37.5546875" customWidth="1"/>
    <col min="14" max="14" width="36.21875" customWidth="1"/>
    <col min="15" max="15" width="16.109375" customWidth="1"/>
    <col min="16" max="16" width="16.77734375" customWidth="1"/>
    <col min="17" max="17" width="19.77734375" customWidth="1"/>
    <col min="18" max="18" width="16.6640625" customWidth="1"/>
    <col min="19" max="19" width="18" customWidth="1"/>
    <col min="20" max="20" width="17.88671875" customWidth="1"/>
    <col min="21" max="21" width="14.5546875" bestFit="1" customWidth="1"/>
  </cols>
  <sheetData>
    <row r="1" spans="1:21" ht="15" thickBot="1" x14ac:dyDescent="0.35"/>
    <row r="2" spans="1:21" ht="25.35" customHeight="1" thickTop="1" thickBot="1" x14ac:dyDescent="0.35">
      <c r="B2" s="658" t="s">
        <v>397</v>
      </c>
      <c r="C2" s="659"/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659"/>
      <c r="P2" s="659"/>
      <c r="Q2" s="659"/>
      <c r="R2" s="659"/>
      <c r="S2" s="660"/>
    </row>
    <row r="3" spans="1:21" ht="23.1" customHeight="1" thickTop="1" x14ac:dyDescent="0.3">
      <c r="B3" s="650" t="s">
        <v>0</v>
      </c>
      <c r="C3" s="653" t="s">
        <v>151</v>
      </c>
      <c r="D3" s="653"/>
      <c r="E3" s="653"/>
      <c r="F3" s="653"/>
      <c r="G3" s="653"/>
      <c r="H3" s="653"/>
      <c r="I3" s="653"/>
      <c r="J3" s="653"/>
      <c r="K3" s="653"/>
      <c r="L3" s="677" t="s">
        <v>149</v>
      </c>
      <c r="M3" s="678"/>
      <c r="N3" s="678"/>
      <c r="O3" s="678"/>
      <c r="P3" s="678"/>
      <c r="Q3" s="678"/>
      <c r="R3" s="678"/>
      <c r="S3" s="679"/>
    </row>
    <row r="4" spans="1:21" ht="29.25" customHeight="1" x14ac:dyDescent="0.3">
      <c r="B4" s="651"/>
      <c r="C4" s="647" t="s">
        <v>84</v>
      </c>
      <c r="D4" s="656" t="s">
        <v>185</v>
      </c>
      <c r="E4" s="656"/>
      <c r="F4" s="656" t="s">
        <v>186</v>
      </c>
      <c r="G4" s="656"/>
      <c r="H4" s="656"/>
      <c r="I4" s="656" t="s">
        <v>184</v>
      </c>
      <c r="J4" s="656" t="s">
        <v>434</v>
      </c>
      <c r="K4" s="654" t="s">
        <v>529</v>
      </c>
      <c r="L4" s="628" t="s">
        <v>573</v>
      </c>
      <c r="M4" s="675" t="s">
        <v>409</v>
      </c>
      <c r="N4" s="675" t="s">
        <v>419</v>
      </c>
      <c r="O4" s="675" t="s">
        <v>530</v>
      </c>
      <c r="P4" s="675" t="s">
        <v>531</v>
      </c>
      <c r="Q4" s="675" t="s">
        <v>420</v>
      </c>
      <c r="R4" s="675" t="s">
        <v>421</v>
      </c>
      <c r="S4" s="680" t="s">
        <v>148</v>
      </c>
    </row>
    <row r="5" spans="1:21" ht="43.8" thickBot="1" x14ac:dyDescent="0.35">
      <c r="A5" s="68"/>
      <c r="B5" s="652"/>
      <c r="C5" s="648"/>
      <c r="D5" s="657"/>
      <c r="E5" s="657"/>
      <c r="F5" s="83" t="s">
        <v>181</v>
      </c>
      <c r="G5" s="83" t="s">
        <v>527</v>
      </c>
      <c r="H5" s="83" t="s">
        <v>528</v>
      </c>
      <c r="I5" s="657"/>
      <c r="J5" s="657"/>
      <c r="K5" s="655"/>
      <c r="L5" s="629"/>
      <c r="M5" s="676"/>
      <c r="N5" s="676"/>
      <c r="O5" s="676"/>
      <c r="P5" s="676"/>
      <c r="Q5" s="676"/>
      <c r="R5" s="676"/>
      <c r="S5" s="681"/>
      <c r="T5" s="68"/>
    </row>
    <row r="6" spans="1:21" ht="27.6" customHeight="1" thickTop="1" x14ac:dyDescent="0.3">
      <c r="A6" s="68"/>
      <c r="B6" s="665" t="s">
        <v>87</v>
      </c>
      <c r="C6" s="672" t="s">
        <v>88</v>
      </c>
      <c r="D6" s="661" t="s">
        <v>288</v>
      </c>
      <c r="E6" s="104" t="s">
        <v>41</v>
      </c>
      <c r="F6" s="104" t="s">
        <v>232</v>
      </c>
      <c r="G6" s="104">
        <v>1</v>
      </c>
      <c r="H6" s="104">
        <v>2</v>
      </c>
      <c r="I6" s="104">
        <v>5</v>
      </c>
      <c r="J6" s="104">
        <v>12</v>
      </c>
      <c r="K6" s="191">
        <v>50</v>
      </c>
      <c r="L6" s="449"/>
      <c r="M6" s="449"/>
      <c r="N6" s="449"/>
      <c r="O6" s="450"/>
      <c r="P6" s="289">
        <f t="shared" ref="P6:P18" si="0">O6*G6*730</f>
        <v>0</v>
      </c>
      <c r="Q6" s="454"/>
      <c r="R6" s="197">
        <f t="shared" ref="R6:R18" si="1">P6*I6+Q6*K6</f>
        <v>0</v>
      </c>
      <c r="S6" s="148">
        <f t="shared" ref="S6:S18" si="2">R6*J6</f>
        <v>0</v>
      </c>
      <c r="T6" s="68"/>
      <c r="U6" s="39"/>
    </row>
    <row r="7" spans="1:21" ht="27.6" customHeight="1" x14ac:dyDescent="0.3">
      <c r="A7" s="68"/>
      <c r="B7" s="666"/>
      <c r="C7" s="673"/>
      <c r="D7" s="645"/>
      <c r="E7" s="17" t="s">
        <v>44</v>
      </c>
      <c r="F7" s="104" t="s">
        <v>232</v>
      </c>
      <c r="G7" s="17">
        <v>2</v>
      </c>
      <c r="H7" s="17">
        <v>4</v>
      </c>
      <c r="I7" s="17">
        <v>6</v>
      </c>
      <c r="J7" s="17">
        <v>12</v>
      </c>
      <c r="K7" s="192">
        <v>50</v>
      </c>
      <c r="L7" s="451"/>
      <c r="M7" s="451"/>
      <c r="N7" s="451"/>
      <c r="O7" s="452"/>
      <c r="P7" s="119">
        <f t="shared" si="0"/>
        <v>0</v>
      </c>
      <c r="Q7" s="403"/>
      <c r="R7" s="197">
        <f t="shared" si="1"/>
        <v>0</v>
      </c>
      <c r="S7" s="148">
        <f t="shared" si="2"/>
        <v>0</v>
      </c>
      <c r="T7" s="68"/>
      <c r="U7" s="39"/>
    </row>
    <row r="8" spans="1:21" x14ac:dyDescent="0.3">
      <c r="A8" s="68"/>
      <c r="B8" s="666"/>
      <c r="C8" s="673"/>
      <c r="D8" s="662" t="s">
        <v>287</v>
      </c>
      <c r="E8" s="17" t="s">
        <v>89</v>
      </c>
      <c r="F8" s="104" t="s">
        <v>232</v>
      </c>
      <c r="G8" s="17">
        <v>2</v>
      </c>
      <c r="H8" s="17">
        <v>10</v>
      </c>
      <c r="I8" s="17">
        <v>6</v>
      </c>
      <c r="J8" s="17">
        <v>12</v>
      </c>
      <c r="K8" s="192">
        <v>50</v>
      </c>
      <c r="L8" s="451"/>
      <c r="M8" s="451"/>
      <c r="N8" s="451"/>
      <c r="O8" s="452"/>
      <c r="P8" s="119">
        <f t="shared" si="0"/>
        <v>0</v>
      </c>
      <c r="Q8" s="403"/>
      <c r="R8" s="197">
        <f t="shared" si="1"/>
        <v>0</v>
      </c>
      <c r="S8" s="148">
        <f t="shared" si="2"/>
        <v>0</v>
      </c>
      <c r="T8" s="68"/>
      <c r="U8" s="39"/>
    </row>
    <row r="9" spans="1:21" x14ac:dyDescent="0.3">
      <c r="A9" s="68"/>
      <c r="B9" s="666"/>
      <c r="C9" s="673"/>
      <c r="D9" s="663"/>
      <c r="E9" s="17" t="s">
        <v>90</v>
      </c>
      <c r="F9" s="104" t="s">
        <v>232</v>
      </c>
      <c r="G9" s="17">
        <v>4</v>
      </c>
      <c r="H9" s="17">
        <v>20</v>
      </c>
      <c r="I9" s="17">
        <v>6</v>
      </c>
      <c r="J9" s="17">
        <v>12</v>
      </c>
      <c r="K9" s="192">
        <v>50</v>
      </c>
      <c r="L9" s="451"/>
      <c r="M9" s="451"/>
      <c r="N9" s="451"/>
      <c r="O9" s="452"/>
      <c r="P9" s="119">
        <f t="shared" si="0"/>
        <v>0</v>
      </c>
      <c r="Q9" s="403"/>
      <c r="R9" s="197">
        <f t="shared" si="1"/>
        <v>0</v>
      </c>
      <c r="S9" s="148">
        <f t="shared" si="2"/>
        <v>0</v>
      </c>
      <c r="T9" s="68"/>
      <c r="U9" s="39"/>
    </row>
    <row r="10" spans="1:21" x14ac:dyDescent="0.3">
      <c r="A10" s="68"/>
      <c r="B10" s="666"/>
      <c r="C10" s="673"/>
      <c r="D10" s="663"/>
      <c r="E10" s="17" t="s">
        <v>91</v>
      </c>
      <c r="F10" s="104" t="s">
        <v>232</v>
      </c>
      <c r="G10" s="17">
        <v>8</v>
      </c>
      <c r="H10" s="17">
        <v>40</v>
      </c>
      <c r="I10" s="17">
        <v>2</v>
      </c>
      <c r="J10" s="17">
        <v>6</v>
      </c>
      <c r="K10" s="192">
        <v>50</v>
      </c>
      <c r="L10" s="451"/>
      <c r="M10" s="451"/>
      <c r="N10" s="451"/>
      <c r="O10" s="452"/>
      <c r="P10" s="119">
        <f t="shared" si="0"/>
        <v>0</v>
      </c>
      <c r="Q10" s="403"/>
      <c r="R10" s="197">
        <f t="shared" si="1"/>
        <v>0</v>
      </c>
      <c r="S10" s="148">
        <f t="shared" si="2"/>
        <v>0</v>
      </c>
      <c r="T10" s="68"/>
      <c r="U10" s="39"/>
    </row>
    <row r="11" spans="1:21" x14ac:dyDescent="0.3">
      <c r="A11" s="68"/>
      <c r="B11" s="666"/>
      <c r="C11" s="673"/>
      <c r="D11" s="663"/>
      <c r="E11" s="17" t="s">
        <v>92</v>
      </c>
      <c r="F11" s="104" t="s">
        <v>232</v>
      </c>
      <c r="G11" s="17">
        <v>16</v>
      </c>
      <c r="H11" s="17">
        <v>80</v>
      </c>
      <c r="I11" s="17">
        <v>1</v>
      </c>
      <c r="J11" s="17">
        <v>6</v>
      </c>
      <c r="K11" s="192">
        <v>50</v>
      </c>
      <c r="L11" s="451"/>
      <c r="M11" s="451"/>
      <c r="N11" s="451"/>
      <c r="O11" s="452"/>
      <c r="P11" s="119">
        <f t="shared" si="0"/>
        <v>0</v>
      </c>
      <c r="Q11" s="403"/>
      <c r="R11" s="197">
        <f t="shared" si="1"/>
        <v>0</v>
      </c>
      <c r="S11" s="148">
        <f t="shared" si="2"/>
        <v>0</v>
      </c>
      <c r="T11" s="68"/>
      <c r="U11" s="39"/>
    </row>
    <row r="12" spans="1:21" x14ac:dyDescent="0.3">
      <c r="A12" s="68"/>
      <c r="B12" s="666"/>
      <c r="C12" s="673"/>
      <c r="D12" s="663"/>
      <c r="E12" s="17" t="s">
        <v>93</v>
      </c>
      <c r="F12" s="104" t="s">
        <v>232</v>
      </c>
      <c r="G12" s="17">
        <v>32</v>
      </c>
      <c r="H12" s="17">
        <v>160</v>
      </c>
      <c r="I12" s="17">
        <v>1</v>
      </c>
      <c r="J12" s="17">
        <v>6</v>
      </c>
      <c r="K12" s="192">
        <v>50</v>
      </c>
      <c r="L12" s="451"/>
      <c r="M12" s="451"/>
      <c r="N12" s="451"/>
      <c r="O12" s="452"/>
      <c r="P12" s="119">
        <f t="shared" si="0"/>
        <v>0</v>
      </c>
      <c r="Q12" s="403"/>
      <c r="R12" s="197">
        <f t="shared" si="1"/>
        <v>0</v>
      </c>
      <c r="S12" s="148">
        <f t="shared" si="2"/>
        <v>0</v>
      </c>
      <c r="T12" s="68"/>
      <c r="U12" s="39"/>
    </row>
    <row r="13" spans="1:21" x14ac:dyDescent="0.3">
      <c r="A13" s="68"/>
      <c r="B13" s="666"/>
      <c r="C13" s="673"/>
      <c r="D13" s="664"/>
      <c r="E13" s="17" t="s">
        <v>94</v>
      </c>
      <c r="F13" s="104" t="s">
        <v>232</v>
      </c>
      <c r="G13" s="17">
        <v>64</v>
      </c>
      <c r="H13" s="17">
        <v>320</v>
      </c>
      <c r="I13" s="17">
        <v>1</v>
      </c>
      <c r="J13" s="17">
        <v>3</v>
      </c>
      <c r="K13" s="192">
        <v>100</v>
      </c>
      <c r="L13" s="451"/>
      <c r="M13" s="451"/>
      <c r="N13" s="451"/>
      <c r="O13" s="452"/>
      <c r="P13" s="119">
        <f t="shared" si="0"/>
        <v>0</v>
      </c>
      <c r="Q13" s="403"/>
      <c r="R13" s="197">
        <f t="shared" si="1"/>
        <v>0</v>
      </c>
      <c r="S13" s="148">
        <f t="shared" si="2"/>
        <v>0</v>
      </c>
      <c r="T13" s="68"/>
      <c r="U13" s="39"/>
    </row>
    <row r="14" spans="1:21" x14ac:dyDescent="0.3">
      <c r="A14" s="68"/>
      <c r="B14" s="666"/>
      <c r="C14" s="673"/>
      <c r="D14" s="662" t="s">
        <v>286</v>
      </c>
      <c r="E14" s="17" t="s">
        <v>95</v>
      </c>
      <c r="F14" s="104" t="s">
        <v>232</v>
      </c>
      <c r="G14" s="17">
        <v>2</v>
      </c>
      <c r="H14" s="17">
        <v>20</v>
      </c>
      <c r="I14" s="17">
        <v>1</v>
      </c>
      <c r="J14" s="17">
        <v>3</v>
      </c>
      <c r="K14" s="192">
        <v>100</v>
      </c>
      <c r="L14" s="451"/>
      <c r="M14" s="451"/>
      <c r="N14" s="451"/>
      <c r="O14" s="452"/>
      <c r="P14" s="119">
        <f t="shared" si="0"/>
        <v>0</v>
      </c>
      <c r="Q14" s="403"/>
      <c r="R14" s="197">
        <f t="shared" si="1"/>
        <v>0</v>
      </c>
      <c r="S14" s="148">
        <f t="shared" si="2"/>
        <v>0</v>
      </c>
      <c r="T14" s="68"/>
      <c r="U14" s="39"/>
    </row>
    <row r="15" spans="1:21" x14ac:dyDescent="0.3">
      <c r="A15" s="68"/>
      <c r="B15" s="666"/>
      <c r="C15" s="673"/>
      <c r="D15" s="663"/>
      <c r="E15" s="17" t="s">
        <v>96</v>
      </c>
      <c r="F15" s="104" t="s">
        <v>232</v>
      </c>
      <c r="G15" s="17">
        <v>4</v>
      </c>
      <c r="H15" s="17">
        <v>40</v>
      </c>
      <c r="I15" s="17">
        <v>1</v>
      </c>
      <c r="J15" s="17">
        <v>3</v>
      </c>
      <c r="K15" s="192">
        <v>100</v>
      </c>
      <c r="L15" s="451"/>
      <c r="M15" s="451"/>
      <c r="N15" s="451"/>
      <c r="O15" s="452"/>
      <c r="P15" s="119">
        <f t="shared" si="0"/>
        <v>0</v>
      </c>
      <c r="Q15" s="403"/>
      <c r="R15" s="197">
        <f t="shared" si="1"/>
        <v>0</v>
      </c>
      <c r="S15" s="148">
        <f t="shared" si="2"/>
        <v>0</v>
      </c>
      <c r="T15" s="68"/>
      <c r="U15" s="39"/>
    </row>
    <row r="16" spans="1:21" x14ac:dyDescent="0.3">
      <c r="A16" s="68"/>
      <c r="B16" s="666"/>
      <c r="C16" s="673"/>
      <c r="D16" s="663"/>
      <c r="E16" s="17" t="s">
        <v>97</v>
      </c>
      <c r="F16" s="104" t="s">
        <v>232</v>
      </c>
      <c r="G16" s="17">
        <v>8</v>
      </c>
      <c r="H16" s="17">
        <v>80</v>
      </c>
      <c r="I16" s="17">
        <v>1</v>
      </c>
      <c r="J16" s="17">
        <v>3</v>
      </c>
      <c r="K16" s="192">
        <v>100</v>
      </c>
      <c r="L16" s="451"/>
      <c r="M16" s="451"/>
      <c r="N16" s="451"/>
      <c r="O16" s="452"/>
      <c r="P16" s="119">
        <f t="shared" si="0"/>
        <v>0</v>
      </c>
      <c r="Q16" s="403"/>
      <c r="R16" s="197">
        <f t="shared" si="1"/>
        <v>0</v>
      </c>
      <c r="S16" s="148">
        <f t="shared" si="2"/>
        <v>0</v>
      </c>
      <c r="T16" s="68"/>
      <c r="U16" s="39"/>
    </row>
    <row r="17" spans="1:21" x14ac:dyDescent="0.3">
      <c r="A17" s="68"/>
      <c r="B17" s="666"/>
      <c r="C17" s="673"/>
      <c r="D17" s="663"/>
      <c r="E17" s="17" t="s">
        <v>98</v>
      </c>
      <c r="F17" s="104" t="s">
        <v>232</v>
      </c>
      <c r="G17" s="17">
        <v>16</v>
      </c>
      <c r="H17" s="17">
        <v>160</v>
      </c>
      <c r="I17" s="17">
        <v>1</v>
      </c>
      <c r="J17" s="17">
        <v>3</v>
      </c>
      <c r="K17" s="192">
        <v>100</v>
      </c>
      <c r="L17" s="451"/>
      <c r="M17" s="451"/>
      <c r="N17" s="451"/>
      <c r="O17" s="452"/>
      <c r="P17" s="119">
        <f t="shared" si="0"/>
        <v>0</v>
      </c>
      <c r="Q17" s="403"/>
      <c r="R17" s="197">
        <f t="shared" si="1"/>
        <v>0</v>
      </c>
      <c r="S17" s="148">
        <f t="shared" si="2"/>
        <v>0</v>
      </c>
      <c r="T17" s="68"/>
      <c r="U17" s="39"/>
    </row>
    <row r="18" spans="1:21" ht="15" thickBot="1" x14ac:dyDescent="0.35">
      <c r="A18" s="68"/>
      <c r="B18" s="666"/>
      <c r="C18" s="673"/>
      <c r="D18" s="664"/>
      <c r="E18" s="17" t="s">
        <v>99</v>
      </c>
      <c r="F18" s="17" t="s">
        <v>233</v>
      </c>
      <c r="G18" s="17">
        <v>32</v>
      </c>
      <c r="H18" s="17">
        <v>320</v>
      </c>
      <c r="I18" s="17">
        <v>1</v>
      </c>
      <c r="J18" s="17">
        <v>3</v>
      </c>
      <c r="K18" s="192">
        <v>100</v>
      </c>
      <c r="L18" s="451"/>
      <c r="M18" s="451"/>
      <c r="N18" s="451"/>
      <c r="O18" s="452"/>
      <c r="P18" s="119">
        <f t="shared" si="0"/>
        <v>0</v>
      </c>
      <c r="Q18" s="403"/>
      <c r="R18" s="197">
        <f t="shared" si="1"/>
        <v>0</v>
      </c>
      <c r="S18" s="148">
        <f t="shared" si="2"/>
        <v>0</v>
      </c>
      <c r="T18" s="188">
        <f>SUM(S6:S18)</f>
        <v>0</v>
      </c>
      <c r="U18" s="145" t="s">
        <v>179</v>
      </c>
    </row>
    <row r="19" spans="1:21" ht="9" customHeight="1" thickTop="1" x14ac:dyDescent="0.3">
      <c r="A19" s="68"/>
      <c r="B19" s="666"/>
      <c r="C19" s="19"/>
      <c r="D19" s="19"/>
      <c r="E19" s="43"/>
      <c r="F19" s="193"/>
      <c r="G19" s="43"/>
      <c r="H19" s="43"/>
      <c r="I19" s="43"/>
      <c r="J19" s="43"/>
      <c r="K19" s="194"/>
      <c r="L19" s="198"/>
      <c r="M19" s="198"/>
      <c r="N19" s="198"/>
      <c r="O19" s="198"/>
      <c r="P19" s="290"/>
      <c r="Q19" s="287"/>
      <c r="R19" s="199"/>
      <c r="S19" s="200"/>
      <c r="T19" s="68"/>
      <c r="U19" s="39"/>
    </row>
    <row r="20" spans="1:21" ht="28.35" customHeight="1" x14ac:dyDescent="0.3">
      <c r="A20" s="68"/>
      <c r="B20" s="666"/>
      <c r="C20" s="673" t="s">
        <v>100</v>
      </c>
      <c r="D20" s="578" t="s">
        <v>285</v>
      </c>
      <c r="E20" s="17" t="s">
        <v>41</v>
      </c>
      <c r="F20" s="104" t="s">
        <v>232</v>
      </c>
      <c r="G20" s="17">
        <v>1</v>
      </c>
      <c r="H20" s="17">
        <v>2</v>
      </c>
      <c r="I20" s="17">
        <v>5</v>
      </c>
      <c r="J20" s="17">
        <v>12</v>
      </c>
      <c r="K20" s="192">
        <v>50</v>
      </c>
      <c r="L20" s="451"/>
      <c r="M20" s="451"/>
      <c r="N20" s="451"/>
      <c r="O20" s="452"/>
      <c r="P20" s="119">
        <f t="shared" ref="P20:P32" si="3">O20*G20*730</f>
        <v>0</v>
      </c>
      <c r="Q20" s="403"/>
      <c r="R20" s="197">
        <f t="shared" ref="R20:R32" si="4">P20*I20+Q20*K20</f>
        <v>0</v>
      </c>
      <c r="S20" s="148">
        <f t="shared" ref="S20:S32" si="5">R20*J20</f>
        <v>0</v>
      </c>
      <c r="U20" s="39"/>
    </row>
    <row r="21" spans="1:21" ht="28.35" customHeight="1" x14ac:dyDescent="0.3">
      <c r="A21" s="68"/>
      <c r="B21" s="666"/>
      <c r="C21" s="673"/>
      <c r="D21" s="649"/>
      <c r="E21" s="17" t="s">
        <v>44</v>
      </c>
      <c r="F21" s="104" t="s">
        <v>232</v>
      </c>
      <c r="G21" s="17">
        <v>2</v>
      </c>
      <c r="H21" s="17">
        <v>4</v>
      </c>
      <c r="I21" s="17">
        <v>6</v>
      </c>
      <c r="J21" s="17">
        <v>12</v>
      </c>
      <c r="K21" s="192">
        <v>50</v>
      </c>
      <c r="L21" s="451"/>
      <c r="M21" s="451"/>
      <c r="N21" s="451"/>
      <c r="O21" s="452"/>
      <c r="P21" s="119">
        <f t="shared" si="3"/>
        <v>0</v>
      </c>
      <c r="Q21" s="403"/>
      <c r="R21" s="197">
        <f t="shared" si="4"/>
        <v>0</v>
      </c>
      <c r="S21" s="148">
        <f t="shared" si="5"/>
        <v>0</v>
      </c>
      <c r="U21" s="39"/>
    </row>
    <row r="22" spans="1:21" x14ac:dyDescent="0.3">
      <c r="A22" s="68"/>
      <c r="B22" s="666"/>
      <c r="C22" s="673"/>
      <c r="D22" s="668" t="s">
        <v>283</v>
      </c>
      <c r="E22" s="17" t="s">
        <v>89</v>
      </c>
      <c r="F22" s="104" t="s">
        <v>232</v>
      </c>
      <c r="G22" s="17">
        <v>2</v>
      </c>
      <c r="H22" s="17">
        <v>10</v>
      </c>
      <c r="I22" s="17">
        <v>6</v>
      </c>
      <c r="J22" s="17">
        <v>12</v>
      </c>
      <c r="K22" s="192">
        <v>50</v>
      </c>
      <c r="L22" s="451"/>
      <c r="M22" s="451"/>
      <c r="N22" s="451"/>
      <c r="O22" s="452"/>
      <c r="P22" s="119">
        <f t="shared" si="3"/>
        <v>0</v>
      </c>
      <c r="Q22" s="403"/>
      <c r="R22" s="197">
        <f t="shared" si="4"/>
        <v>0</v>
      </c>
      <c r="S22" s="148">
        <f t="shared" si="5"/>
        <v>0</v>
      </c>
      <c r="U22" s="39"/>
    </row>
    <row r="23" spans="1:21" x14ac:dyDescent="0.3">
      <c r="A23" s="68"/>
      <c r="B23" s="666"/>
      <c r="C23" s="673"/>
      <c r="D23" s="669"/>
      <c r="E23" s="17" t="s">
        <v>90</v>
      </c>
      <c r="F23" s="104" t="s">
        <v>232</v>
      </c>
      <c r="G23" s="17">
        <v>4</v>
      </c>
      <c r="H23" s="17">
        <v>20</v>
      </c>
      <c r="I23" s="17">
        <v>6</v>
      </c>
      <c r="J23" s="17">
        <v>12</v>
      </c>
      <c r="K23" s="192">
        <v>50</v>
      </c>
      <c r="L23" s="451"/>
      <c r="M23" s="451"/>
      <c r="N23" s="451"/>
      <c r="O23" s="452"/>
      <c r="P23" s="119">
        <f t="shared" si="3"/>
        <v>0</v>
      </c>
      <c r="Q23" s="403"/>
      <c r="R23" s="197">
        <f t="shared" si="4"/>
        <v>0</v>
      </c>
      <c r="S23" s="148">
        <f t="shared" si="5"/>
        <v>0</v>
      </c>
      <c r="U23" s="39"/>
    </row>
    <row r="24" spans="1:21" x14ac:dyDescent="0.3">
      <c r="A24" s="68"/>
      <c r="B24" s="666"/>
      <c r="C24" s="673"/>
      <c r="D24" s="669"/>
      <c r="E24" s="17" t="s">
        <v>91</v>
      </c>
      <c r="F24" s="104" t="s">
        <v>232</v>
      </c>
      <c r="G24" s="17">
        <v>8</v>
      </c>
      <c r="H24" s="17">
        <v>40</v>
      </c>
      <c r="I24" s="17">
        <v>2</v>
      </c>
      <c r="J24" s="17">
        <v>6</v>
      </c>
      <c r="K24" s="192">
        <v>50</v>
      </c>
      <c r="L24" s="451"/>
      <c r="M24" s="451"/>
      <c r="N24" s="451"/>
      <c r="O24" s="452"/>
      <c r="P24" s="119">
        <f t="shared" si="3"/>
        <v>0</v>
      </c>
      <c r="Q24" s="403"/>
      <c r="R24" s="197">
        <f t="shared" si="4"/>
        <v>0</v>
      </c>
      <c r="S24" s="148">
        <f t="shared" si="5"/>
        <v>0</v>
      </c>
      <c r="U24" s="39"/>
    </row>
    <row r="25" spans="1:21" x14ac:dyDescent="0.3">
      <c r="A25" s="68"/>
      <c r="B25" s="666"/>
      <c r="C25" s="673"/>
      <c r="D25" s="669"/>
      <c r="E25" s="17" t="s">
        <v>92</v>
      </c>
      <c r="F25" s="104" t="s">
        <v>232</v>
      </c>
      <c r="G25" s="17">
        <v>16</v>
      </c>
      <c r="H25" s="17">
        <v>80</v>
      </c>
      <c r="I25" s="17">
        <v>1</v>
      </c>
      <c r="J25" s="17">
        <v>6</v>
      </c>
      <c r="K25" s="192">
        <v>50</v>
      </c>
      <c r="L25" s="451"/>
      <c r="M25" s="451"/>
      <c r="N25" s="451"/>
      <c r="O25" s="452"/>
      <c r="P25" s="119">
        <f t="shared" si="3"/>
        <v>0</v>
      </c>
      <c r="Q25" s="403"/>
      <c r="R25" s="197">
        <f t="shared" si="4"/>
        <v>0</v>
      </c>
      <c r="S25" s="148">
        <f t="shared" si="5"/>
        <v>0</v>
      </c>
      <c r="U25" s="39"/>
    </row>
    <row r="26" spans="1:21" x14ac:dyDescent="0.3">
      <c r="A26" s="68"/>
      <c r="B26" s="666"/>
      <c r="C26" s="673"/>
      <c r="D26" s="669"/>
      <c r="E26" s="17" t="s">
        <v>93</v>
      </c>
      <c r="F26" s="104" t="s">
        <v>232</v>
      </c>
      <c r="G26" s="17">
        <v>32</v>
      </c>
      <c r="H26" s="17">
        <v>160</v>
      </c>
      <c r="I26" s="17">
        <v>1</v>
      </c>
      <c r="J26" s="17">
        <v>6</v>
      </c>
      <c r="K26" s="192">
        <v>50</v>
      </c>
      <c r="L26" s="451"/>
      <c r="M26" s="451"/>
      <c r="N26" s="451"/>
      <c r="O26" s="452"/>
      <c r="P26" s="119">
        <f t="shared" si="3"/>
        <v>0</v>
      </c>
      <c r="Q26" s="441"/>
      <c r="R26" s="197">
        <f t="shared" si="4"/>
        <v>0</v>
      </c>
      <c r="S26" s="148">
        <f t="shared" si="5"/>
        <v>0</v>
      </c>
      <c r="U26" s="39"/>
    </row>
    <row r="27" spans="1:21" x14ac:dyDescent="0.3">
      <c r="A27" s="68"/>
      <c r="B27" s="666"/>
      <c r="C27" s="673"/>
      <c r="D27" s="670"/>
      <c r="E27" s="17" t="s">
        <v>94</v>
      </c>
      <c r="F27" s="104" t="s">
        <v>232</v>
      </c>
      <c r="G27" s="17">
        <v>64</v>
      </c>
      <c r="H27" s="17">
        <v>320</v>
      </c>
      <c r="I27" s="17">
        <v>1</v>
      </c>
      <c r="J27" s="17">
        <v>3</v>
      </c>
      <c r="K27" s="192">
        <v>100</v>
      </c>
      <c r="L27" s="451"/>
      <c r="M27" s="451"/>
      <c r="N27" s="451"/>
      <c r="O27" s="452"/>
      <c r="P27" s="119">
        <f t="shared" si="3"/>
        <v>0</v>
      </c>
      <c r="Q27" s="403"/>
      <c r="R27" s="197">
        <f t="shared" si="4"/>
        <v>0</v>
      </c>
      <c r="S27" s="148">
        <f t="shared" si="5"/>
        <v>0</v>
      </c>
      <c r="U27" s="39"/>
    </row>
    <row r="28" spans="1:21" x14ac:dyDescent="0.3">
      <c r="A28" s="68"/>
      <c r="B28" s="666"/>
      <c r="C28" s="673"/>
      <c r="D28" s="668" t="s">
        <v>284</v>
      </c>
      <c r="E28" s="17" t="s">
        <v>95</v>
      </c>
      <c r="F28" s="104" t="s">
        <v>232</v>
      </c>
      <c r="G28" s="17">
        <v>2</v>
      </c>
      <c r="H28" s="17">
        <v>20</v>
      </c>
      <c r="I28" s="17">
        <v>1</v>
      </c>
      <c r="J28" s="17">
        <v>3</v>
      </c>
      <c r="K28" s="192">
        <v>100</v>
      </c>
      <c r="L28" s="451"/>
      <c r="M28" s="451"/>
      <c r="N28" s="451"/>
      <c r="O28" s="452"/>
      <c r="P28" s="119">
        <f t="shared" si="3"/>
        <v>0</v>
      </c>
      <c r="Q28" s="403"/>
      <c r="R28" s="197">
        <f t="shared" si="4"/>
        <v>0</v>
      </c>
      <c r="S28" s="148">
        <f t="shared" si="5"/>
        <v>0</v>
      </c>
      <c r="U28" s="39"/>
    </row>
    <row r="29" spans="1:21" x14ac:dyDescent="0.3">
      <c r="A29" s="68"/>
      <c r="B29" s="666"/>
      <c r="C29" s="673"/>
      <c r="D29" s="669"/>
      <c r="E29" s="17" t="s">
        <v>96</v>
      </c>
      <c r="F29" s="104" t="s">
        <v>232</v>
      </c>
      <c r="G29" s="17">
        <v>4</v>
      </c>
      <c r="H29" s="17">
        <v>40</v>
      </c>
      <c r="I29" s="17">
        <v>1</v>
      </c>
      <c r="J29" s="17">
        <v>3</v>
      </c>
      <c r="K29" s="192">
        <v>100</v>
      </c>
      <c r="L29" s="451"/>
      <c r="M29" s="451"/>
      <c r="N29" s="451"/>
      <c r="O29" s="452"/>
      <c r="P29" s="119">
        <f t="shared" si="3"/>
        <v>0</v>
      </c>
      <c r="Q29" s="403"/>
      <c r="R29" s="197">
        <f t="shared" si="4"/>
        <v>0</v>
      </c>
      <c r="S29" s="148">
        <f t="shared" si="5"/>
        <v>0</v>
      </c>
      <c r="U29" s="39"/>
    </row>
    <row r="30" spans="1:21" x14ac:dyDescent="0.3">
      <c r="A30" s="68"/>
      <c r="B30" s="666"/>
      <c r="C30" s="673"/>
      <c r="D30" s="669"/>
      <c r="E30" s="17" t="s">
        <v>97</v>
      </c>
      <c r="F30" s="104" t="s">
        <v>232</v>
      </c>
      <c r="G30" s="17">
        <v>8</v>
      </c>
      <c r="H30" s="17">
        <v>80</v>
      </c>
      <c r="I30" s="17">
        <v>1</v>
      </c>
      <c r="J30" s="17">
        <v>3</v>
      </c>
      <c r="K30" s="192">
        <v>100</v>
      </c>
      <c r="L30" s="451"/>
      <c r="M30" s="451"/>
      <c r="N30" s="451"/>
      <c r="O30" s="452"/>
      <c r="P30" s="119">
        <f t="shared" si="3"/>
        <v>0</v>
      </c>
      <c r="Q30" s="403"/>
      <c r="R30" s="197">
        <f t="shared" si="4"/>
        <v>0</v>
      </c>
      <c r="S30" s="148">
        <f t="shared" si="5"/>
        <v>0</v>
      </c>
      <c r="U30" s="39"/>
    </row>
    <row r="31" spans="1:21" x14ac:dyDescent="0.3">
      <c r="A31" s="68"/>
      <c r="B31" s="666"/>
      <c r="C31" s="673"/>
      <c r="D31" s="669"/>
      <c r="E31" s="17" t="s">
        <v>98</v>
      </c>
      <c r="F31" s="104" t="s">
        <v>232</v>
      </c>
      <c r="G31" s="17">
        <v>16</v>
      </c>
      <c r="H31" s="17">
        <v>160</v>
      </c>
      <c r="I31" s="17">
        <v>1</v>
      </c>
      <c r="J31" s="17">
        <v>3</v>
      </c>
      <c r="K31" s="192">
        <v>100</v>
      </c>
      <c r="L31" s="451"/>
      <c r="M31" s="451"/>
      <c r="N31" s="451"/>
      <c r="O31" s="452"/>
      <c r="P31" s="119">
        <f t="shared" si="3"/>
        <v>0</v>
      </c>
      <c r="Q31" s="403"/>
      <c r="R31" s="197">
        <f t="shared" si="4"/>
        <v>0</v>
      </c>
      <c r="S31" s="148">
        <f t="shared" si="5"/>
        <v>0</v>
      </c>
      <c r="U31" s="39"/>
    </row>
    <row r="32" spans="1:21" ht="15" thickBot="1" x14ac:dyDescent="0.35">
      <c r="A32" s="68"/>
      <c r="B32" s="666"/>
      <c r="C32" s="673"/>
      <c r="D32" s="670"/>
      <c r="E32" s="17" t="s">
        <v>99</v>
      </c>
      <c r="F32" s="104" t="s">
        <v>232</v>
      </c>
      <c r="G32" s="17">
        <v>32</v>
      </c>
      <c r="H32" s="17">
        <v>320</v>
      </c>
      <c r="I32" s="17">
        <v>1</v>
      </c>
      <c r="J32" s="17">
        <v>3</v>
      </c>
      <c r="K32" s="192">
        <v>100</v>
      </c>
      <c r="L32" s="451"/>
      <c r="M32" s="451"/>
      <c r="N32" s="451"/>
      <c r="O32" s="452"/>
      <c r="P32" s="119">
        <f t="shared" si="3"/>
        <v>0</v>
      </c>
      <c r="Q32" s="403"/>
      <c r="R32" s="197">
        <f t="shared" si="4"/>
        <v>0</v>
      </c>
      <c r="S32" s="148">
        <f t="shared" si="5"/>
        <v>0</v>
      </c>
      <c r="T32" s="188">
        <f>SUM(S20:S32)</f>
        <v>0</v>
      </c>
      <c r="U32" s="145" t="s">
        <v>180</v>
      </c>
    </row>
    <row r="33" spans="1:21" ht="9" customHeight="1" thickTop="1" x14ac:dyDescent="0.3">
      <c r="B33" s="666"/>
      <c r="C33" s="18"/>
      <c r="D33" s="190"/>
      <c r="E33" s="195"/>
      <c r="F33" s="196"/>
      <c r="G33" s="195"/>
      <c r="H33" s="195"/>
      <c r="I33" s="195"/>
      <c r="J33" s="195"/>
      <c r="K33" s="243"/>
      <c r="L33" s="291"/>
      <c r="M33" s="291"/>
      <c r="N33" s="291"/>
      <c r="O33" s="291"/>
      <c r="P33" s="291"/>
      <c r="Q33" s="288"/>
      <c r="R33" s="201"/>
      <c r="S33" s="202"/>
      <c r="U33" s="39"/>
    </row>
    <row r="34" spans="1:21" ht="24.9" customHeight="1" x14ac:dyDescent="0.3">
      <c r="A34" s="68"/>
      <c r="B34" s="666"/>
      <c r="C34" s="673" t="s">
        <v>101</v>
      </c>
      <c r="D34" s="578" t="s">
        <v>285</v>
      </c>
      <c r="E34" s="17" t="s">
        <v>41</v>
      </c>
      <c r="F34" s="104" t="s">
        <v>232</v>
      </c>
      <c r="G34" s="17">
        <v>1</v>
      </c>
      <c r="H34" s="17">
        <v>2</v>
      </c>
      <c r="I34" s="17">
        <v>5</v>
      </c>
      <c r="J34" s="17">
        <v>12</v>
      </c>
      <c r="K34" s="192">
        <v>50</v>
      </c>
      <c r="L34" s="451"/>
      <c r="M34" s="451"/>
      <c r="N34" s="451"/>
      <c r="O34" s="452"/>
      <c r="P34" s="119">
        <f>O34*G34*730</f>
        <v>0</v>
      </c>
      <c r="Q34" s="403"/>
      <c r="R34" s="197">
        <f t="shared" ref="R34:R46" si="6">P34*I34+Q34*K34</f>
        <v>0</v>
      </c>
      <c r="S34" s="148">
        <f t="shared" ref="S34:S46" si="7">R34*J34</f>
        <v>0</v>
      </c>
      <c r="U34" s="39"/>
    </row>
    <row r="35" spans="1:21" ht="24.9" customHeight="1" x14ac:dyDescent="0.3">
      <c r="A35" s="68"/>
      <c r="B35" s="666"/>
      <c r="C35" s="673"/>
      <c r="D35" s="649"/>
      <c r="E35" s="17" t="s">
        <v>44</v>
      </c>
      <c r="F35" s="104" t="s">
        <v>232</v>
      </c>
      <c r="G35" s="17">
        <v>2</v>
      </c>
      <c r="H35" s="17">
        <v>4</v>
      </c>
      <c r="I35" s="17">
        <v>6</v>
      </c>
      <c r="J35" s="17">
        <v>12</v>
      </c>
      <c r="K35" s="192">
        <v>50</v>
      </c>
      <c r="L35" s="451"/>
      <c r="M35" s="451"/>
      <c r="N35" s="451"/>
      <c r="O35" s="452"/>
      <c r="P35" s="119">
        <f>O35*730</f>
        <v>0</v>
      </c>
      <c r="Q35" s="403"/>
      <c r="R35" s="197">
        <f t="shared" si="6"/>
        <v>0</v>
      </c>
      <c r="S35" s="148">
        <f t="shared" si="7"/>
        <v>0</v>
      </c>
      <c r="U35" s="39"/>
    </row>
    <row r="36" spans="1:21" x14ac:dyDescent="0.3">
      <c r="A36" s="68"/>
      <c r="B36" s="666"/>
      <c r="C36" s="673"/>
      <c r="D36" s="668" t="s">
        <v>283</v>
      </c>
      <c r="E36" s="17" t="s">
        <v>89</v>
      </c>
      <c r="F36" s="104" t="s">
        <v>232</v>
      </c>
      <c r="G36" s="17">
        <v>2</v>
      </c>
      <c r="H36" s="17">
        <v>10</v>
      </c>
      <c r="I36" s="17">
        <v>6</v>
      </c>
      <c r="J36" s="17">
        <v>12</v>
      </c>
      <c r="K36" s="192">
        <v>50</v>
      </c>
      <c r="L36" s="451"/>
      <c r="M36" s="451"/>
      <c r="N36" s="451"/>
      <c r="O36" s="452"/>
      <c r="P36" s="119">
        <f t="shared" ref="P36:P46" si="8">O36*G36*730</f>
        <v>0</v>
      </c>
      <c r="Q36" s="403"/>
      <c r="R36" s="197">
        <f t="shared" si="6"/>
        <v>0</v>
      </c>
      <c r="S36" s="148">
        <f t="shared" si="7"/>
        <v>0</v>
      </c>
      <c r="U36" s="39"/>
    </row>
    <row r="37" spans="1:21" x14ac:dyDescent="0.3">
      <c r="A37" s="68"/>
      <c r="B37" s="666"/>
      <c r="C37" s="673"/>
      <c r="D37" s="669"/>
      <c r="E37" s="17" t="s">
        <v>90</v>
      </c>
      <c r="F37" s="104" t="s">
        <v>232</v>
      </c>
      <c r="G37" s="17">
        <v>4</v>
      </c>
      <c r="H37" s="17">
        <v>20</v>
      </c>
      <c r="I37" s="17">
        <v>6</v>
      </c>
      <c r="J37" s="17">
        <v>12</v>
      </c>
      <c r="K37" s="192">
        <v>50</v>
      </c>
      <c r="L37" s="451"/>
      <c r="M37" s="451"/>
      <c r="N37" s="451"/>
      <c r="O37" s="452"/>
      <c r="P37" s="119">
        <f t="shared" si="8"/>
        <v>0</v>
      </c>
      <c r="Q37" s="403"/>
      <c r="R37" s="197">
        <f t="shared" si="6"/>
        <v>0</v>
      </c>
      <c r="S37" s="148">
        <f t="shared" si="7"/>
        <v>0</v>
      </c>
      <c r="U37" s="39"/>
    </row>
    <row r="38" spans="1:21" x14ac:dyDescent="0.3">
      <c r="A38" s="68"/>
      <c r="B38" s="666"/>
      <c r="C38" s="673"/>
      <c r="D38" s="669"/>
      <c r="E38" s="17" t="s">
        <v>91</v>
      </c>
      <c r="F38" s="104" t="s">
        <v>232</v>
      </c>
      <c r="G38" s="17">
        <v>8</v>
      </c>
      <c r="H38" s="17">
        <v>40</v>
      </c>
      <c r="I38" s="17">
        <v>2</v>
      </c>
      <c r="J38" s="17">
        <v>6</v>
      </c>
      <c r="K38" s="192">
        <v>50</v>
      </c>
      <c r="L38" s="451"/>
      <c r="M38" s="451"/>
      <c r="N38" s="451"/>
      <c r="O38" s="452"/>
      <c r="P38" s="119">
        <f t="shared" si="8"/>
        <v>0</v>
      </c>
      <c r="Q38" s="403"/>
      <c r="R38" s="197">
        <f t="shared" si="6"/>
        <v>0</v>
      </c>
      <c r="S38" s="148">
        <f t="shared" si="7"/>
        <v>0</v>
      </c>
      <c r="U38" s="39"/>
    </row>
    <row r="39" spans="1:21" x14ac:dyDescent="0.3">
      <c r="A39" s="68"/>
      <c r="B39" s="666"/>
      <c r="C39" s="673"/>
      <c r="D39" s="669"/>
      <c r="E39" s="17" t="s">
        <v>92</v>
      </c>
      <c r="F39" s="104" t="s">
        <v>232</v>
      </c>
      <c r="G39" s="17">
        <v>16</v>
      </c>
      <c r="H39" s="17">
        <v>80</v>
      </c>
      <c r="I39" s="17">
        <v>1</v>
      </c>
      <c r="J39" s="17">
        <v>6</v>
      </c>
      <c r="K39" s="192">
        <v>50</v>
      </c>
      <c r="L39" s="451"/>
      <c r="M39" s="451"/>
      <c r="N39" s="451"/>
      <c r="O39" s="452"/>
      <c r="P39" s="119">
        <f t="shared" si="8"/>
        <v>0</v>
      </c>
      <c r="Q39" s="403"/>
      <c r="R39" s="197">
        <f t="shared" si="6"/>
        <v>0</v>
      </c>
      <c r="S39" s="148">
        <f t="shared" si="7"/>
        <v>0</v>
      </c>
      <c r="U39" s="39"/>
    </row>
    <row r="40" spans="1:21" x14ac:dyDescent="0.3">
      <c r="A40" s="68"/>
      <c r="B40" s="666"/>
      <c r="C40" s="673"/>
      <c r="D40" s="669"/>
      <c r="E40" s="17" t="s">
        <v>93</v>
      </c>
      <c r="F40" s="104" t="s">
        <v>232</v>
      </c>
      <c r="G40" s="17">
        <v>32</v>
      </c>
      <c r="H40" s="17">
        <v>160</v>
      </c>
      <c r="I40" s="17">
        <v>1</v>
      </c>
      <c r="J40" s="17">
        <v>6</v>
      </c>
      <c r="K40" s="192">
        <v>50</v>
      </c>
      <c r="L40" s="451"/>
      <c r="M40" s="451"/>
      <c r="N40" s="451"/>
      <c r="O40" s="452"/>
      <c r="P40" s="119">
        <f t="shared" si="8"/>
        <v>0</v>
      </c>
      <c r="Q40" s="403"/>
      <c r="R40" s="197">
        <f t="shared" si="6"/>
        <v>0</v>
      </c>
      <c r="S40" s="148">
        <f t="shared" si="7"/>
        <v>0</v>
      </c>
      <c r="U40" s="39"/>
    </row>
    <row r="41" spans="1:21" x14ac:dyDescent="0.3">
      <c r="A41" s="68"/>
      <c r="B41" s="666"/>
      <c r="C41" s="673"/>
      <c r="D41" s="670"/>
      <c r="E41" s="17" t="s">
        <v>94</v>
      </c>
      <c r="F41" s="104" t="s">
        <v>232</v>
      </c>
      <c r="G41" s="17">
        <v>64</v>
      </c>
      <c r="H41" s="17">
        <v>320</v>
      </c>
      <c r="I41" s="17">
        <v>1</v>
      </c>
      <c r="J41" s="17">
        <v>3</v>
      </c>
      <c r="K41" s="192">
        <v>100</v>
      </c>
      <c r="L41" s="451"/>
      <c r="M41" s="451"/>
      <c r="N41" s="451"/>
      <c r="O41" s="452"/>
      <c r="P41" s="119">
        <f t="shared" si="8"/>
        <v>0</v>
      </c>
      <c r="Q41" s="403"/>
      <c r="R41" s="197">
        <f t="shared" si="6"/>
        <v>0</v>
      </c>
      <c r="S41" s="148">
        <f t="shared" si="7"/>
        <v>0</v>
      </c>
      <c r="U41" s="39"/>
    </row>
    <row r="42" spans="1:21" x14ac:dyDescent="0.3">
      <c r="A42" s="68"/>
      <c r="B42" s="666"/>
      <c r="C42" s="673"/>
      <c r="D42" s="668" t="s">
        <v>284</v>
      </c>
      <c r="E42" s="17" t="s">
        <v>95</v>
      </c>
      <c r="F42" s="104" t="s">
        <v>232</v>
      </c>
      <c r="G42" s="17">
        <v>2</v>
      </c>
      <c r="H42" s="17">
        <v>20</v>
      </c>
      <c r="I42" s="17">
        <v>1</v>
      </c>
      <c r="J42" s="17">
        <v>3</v>
      </c>
      <c r="K42" s="192">
        <v>100</v>
      </c>
      <c r="L42" s="451"/>
      <c r="M42" s="451"/>
      <c r="N42" s="451"/>
      <c r="O42" s="452"/>
      <c r="P42" s="119">
        <f t="shared" si="8"/>
        <v>0</v>
      </c>
      <c r="Q42" s="403"/>
      <c r="R42" s="197">
        <f t="shared" si="6"/>
        <v>0</v>
      </c>
      <c r="S42" s="148">
        <f t="shared" si="7"/>
        <v>0</v>
      </c>
      <c r="U42" s="39"/>
    </row>
    <row r="43" spans="1:21" x14ac:dyDescent="0.3">
      <c r="A43" s="68"/>
      <c r="B43" s="666"/>
      <c r="C43" s="673"/>
      <c r="D43" s="669"/>
      <c r="E43" s="17" t="s">
        <v>96</v>
      </c>
      <c r="F43" s="104" t="s">
        <v>232</v>
      </c>
      <c r="G43" s="17">
        <v>4</v>
      </c>
      <c r="H43" s="17">
        <v>40</v>
      </c>
      <c r="I43" s="17">
        <v>1</v>
      </c>
      <c r="J43" s="17">
        <v>3</v>
      </c>
      <c r="K43" s="192">
        <v>100</v>
      </c>
      <c r="L43" s="451"/>
      <c r="M43" s="451"/>
      <c r="N43" s="451"/>
      <c r="O43" s="452"/>
      <c r="P43" s="119">
        <f t="shared" si="8"/>
        <v>0</v>
      </c>
      <c r="Q43" s="403"/>
      <c r="R43" s="197">
        <f t="shared" si="6"/>
        <v>0</v>
      </c>
      <c r="S43" s="148">
        <f t="shared" si="7"/>
        <v>0</v>
      </c>
      <c r="U43" s="39"/>
    </row>
    <row r="44" spans="1:21" x14ac:dyDescent="0.3">
      <c r="A44" s="68"/>
      <c r="B44" s="666"/>
      <c r="C44" s="673"/>
      <c r="D44" s="669"/>
      <c r="E44" s="17" t="s">
        <v>97</v>
      </c>
      <c r="F44" s="104" t="s">
        <v>232</v>
      </c>
      <c r="G44" s="17">
        <v>8</v>
      </c>
      <c r="H44" s="17">
        <v>80</v>
      </c>
      <c r="I44" s="17">
        <v>1</v>
      </c>
      <c r="J44" s="17">
        <v>3</v>
      </c>
      <c r="K44" s="192">
        <v>100</v>
      </c>
      <c r="L44" s="451"/>
      <c r="M44" s="451"/>
      <c r="N44" s="451"/>
      <c r="O44" s="452"/>
      <c r="P44" s="119">
        <f t="shared" si="8"/>
        <v>0</v>
      </c>
      <c r="Q44" s="403"/>
      <c r="R44" s="197">
        <f t="shared" si="6"/>
        <v>0</v>
      </c>
      <c r="S44" s="148">
        <f t="shared" si="7"/>
        <v>0</v>
      </c>
      <c r="U44" s="39"/>
    </row>
    <row r="45" spans="1:21" x14ac:dyDescent="0.3">
      <c r="A45" s="68"/>
      <c r="B45" s="666"/>
      <c r="C45" s="673"/>
      <c r="D45" s="669"/>
      <c r="E45" s="17" t="s">
        <v>98</v>
      </c>
      <c r="F45" s="104" t="s">
        <v>232</v>
      </c>
      <c r="G45" s="17">
        <v>16</v>
      </c>
      <c r="H45" s="17">
        <v>160</v>
      </c>
      <c r="I45" s="17">
        <v>1</v>
      </c>
      <c r="J45" s="17">
        <v>3</v>
      </c>
      <c r="K45" s="192">
        <v>100</v>
      </c>
      <c r="L45" s="451"/>
      <c r="M45" s="451"/>
      <c r="N45" s="451"/>
      <c r="O45" s="452"/>
      <c r="P45" s="119">
        <f t="shared" si="8"/>
        <v>0</v>
      </c>
      <c r="Q45" s="403"/>
      <c r="R45" s="197">
        <f t="shared" si="6"/>
        <v>0</v>
      </c>
      <c r="S45" s="148">
        <f t="shared" si="7"/>
        <v>0</v>
      </c>
      <c r="U45" s="39"/>
    </row>
    <row r="46" spans="1:21" ht="15" thickBot="1" x14ac:dyDescent="0.35">
      <c r="A46" s="68"/>
      <c r="B46" s="667"/>
      <c r="C46" s="674"/>
      <c r="D46" s="671"/>
      <c r="E46" s="27" t="s">
        <v>99</v>
      </c>
      <c r="F46" s="27" t="s">
        <v>232</v>
      </c>
      <c r="G46" s="27">
        <v>32</v>
      </c>
      <c r="H46" s="27">
        <v>320</v>
      </c>
      <c r="I46" s="27">
        <v>1</v>
      </c>
      <c r="J46" s="27">
        <v>3</v>
      </c>
      <c r="K46" s="244">
        <v>100</v>
      </c>
      <c r="L46" s="453"/>
      <c r="M46" s="453"/>
      <c r="N46" s="453"/>
      <c r="O46" s="405"/>
      <c r="P46" s="121">
        <f t="shared" si="8"/>
        <v>0</v>
      </c>
      <c r="Q46" s="405"/>
      <c r="R46" s="203">
        <f t="shared" si="6"/>
        <v>0</v>
      </c>
      <c r="S46" s="187">
        <f t="shared" si="7"/>
        <v>0</v>
      </c>
      <c r="T46" s="188">
        <f>SUM(S34:S46)</f>
        <v>0</v>
      </c>
      <c r="U46" s="145" t="s">
        <v>182</v>
      </c>
    </row>
    <row r="47" spans="1:21" ht="15" thickTop="1" x14ac:dyDescent="0.3">
      <c r="A47" s="68"/>
      <c r="B47" s="68"/>
      <c r="C47" s="68"/>
      <c r="D47" s="68"/>
      <c r="E47" s="68"/>
      <c r="F47" s="68"/>
      <c r="G47" s="68"/>
      <c r="H47" s="68"/>
      <c r="I47" s="68"/>
      <c r="J47" s="68"/>
      <c r="M47" s="68"/>
      <c r="N47" s="68"/>
      <c r="O47" s="68"/>
      <c r="P47" s="68"/>
      <c r="Q47" s="68"/>
      <c r="R47" s="68"/>
      <c r="S47" s="16"/>
      <c r="T47" s="189"/>
      <c r="U47" s="39"/>
    </row>
    <row r="48" spans="1:21" ht="15" thickBot="1" x14ac:dyDescent="0.35">
      <c r="A48" s="68"/>
      <c r="B48" s="68"/>
      <c r="C48" s="68"/>
      <c r="D48" s="68"/>
      <c r="E48" s="68"/>
      <c r="F48" s="68"/>
      <c r="G48" s="68"/>
      <c r="H48" s="68"/>
      <c r="I48" s="68"/>
      <c r="J48" s="68"/>
      <c r="M48" s="68"/>
      <c r="N48" s="68"/>
      <c r="O48" s="68"/>
      <c r="P48" s="68"/>
      <c r="Q48" s="68"/>
      <c r="R48" s="68"/>
      <c r="S48" s="68"/>
      <c r="T48" s="188">
        <f>T46+T32+T18</f>
        <v>0</v>
      </c>
      <c r="U48" s="145" t="s">
        <v>6</v>
      </c>
    </row>
    <row r="49" spans="2:17" ht="15" thickTop="1" x14ac:dyDescent="0.3">
      <c r="B49" s="510" t="s">
        <v>150</v>
      </c>
      <c r="C49" s="510"/>
      <c r="D49" s="510"/>
      <c r="E49" s="510"/>
      <c r="F49" s="510"/>
      <c r="G49" s="510"/>
      <c r="H49" s="510"/>
    </row>
    <row r="50" spans="2:17" x14ac:dyDescent="0.3">
      <c r="B50" s="511" t="s">
        <v>569</v>
      </c>
      <c r="C50" s="511"/>
      <c r="D50" s="511"/>
      <c r="E50" s="511"/>
      <c r="F50" s="511"/>
      <c r="G50" s="511"/>
      <c r="H50" s="511"/>
    </row>
    <row r="51" spans="2:17" ht="14.25" customHeight="1" x14ac:dyDescent="0.3">
      <c r="B51" s="512" t="s">
        <v>306</v>
      </c>
      <c r="C51" s="512"/>
      <c r="D51" s="512"/>
      <c r="E51" s="512"/>
      <c r="F51" s="512"/>
      <c r="G51" s="512"/>
      <c r="H51" s="512"/>
    </row>
    <row r="52" spans="2:17" x14ac:dyDescent="0.3">
      <c r="B52" s="512"/>
      <c r="C52" s="512"/>
      <c r="D52" s="512"/>
      <c r="E52" s="512"/>
      <c r="F52" s="512"/>
      <c r="G52" s="512"/>
      <c r="H52" s="512"/>
    </row>
    <row r="53" spans="2:17" ht="14.85" customHeight="1" x14ac:dyDescent="0.3">
      <c r="B53" s="512"/>
      <c r="C53" s="512"/>
      <c r="D53" s="512"/>
      <c r="E53" s="512"/>
      <c r="F53" s="512"/>
      <c r="G53" s="512"/>
      <c r="H53" s="512"/>
      <c r="P53" s="105"/>
      <c r="Q53" s="105"/>
    </row>
    <row r="54" spans="2:17" x14ac:dyDescent="0.3">
      <c r="B54" s="512"/>
      <c r="C54" s="512"/>
      <c r="D54" s="512"/>
      <c r="E54" s="512"/>
      <c r="F54" s="512"/>
      <c r="G54" s="512"/>
      <c r="H54" s="512"/>
      <c r="P54" s="105"/>
      <c r="Q54" s="105"/>
    </row>
    <row r="55" spans="2:17" ht="14.25" customHeight="1" x14ac:dyDescent="0.3">
      <c r="B55" s="494" t="s">
        <v>515</v>
      </c>
      <c r="C55" s="494"/>
      <c r="D55" s="494"/>
      <c r="E55" s="494"/>
      <c r="F55" s="494"/>
      <c r="G55" s="494"/>
      <c r="H55" s="494"/>
    </row>
    <row r="56" spans="2:17" x14ac:dyDescent="0.3">
      <c r="B56" s="494"/>
      <c r="C56" s="494"/>
      <c r="D56" s="494"/>
      <c r="E56" s="494"/>
      <c r="F56" s="494"/>
      <c r="G56" s="494"/>
      <c r="H56" s="494"/>
    </row>
  </sheetData>
  <sheetProtection algorithmName="SHA-512" hashValue="qv0UE1CqAYeU7CH8bel4vC4482Foq9hFjU8jH9yJeSoNqn5qedePeAvNBPcMqkPNVlfJxSFOGBejLvIkufPIRQ==" saltValue="1NBE6xm9AOw1EXY8MCxORA==" spinCount="100000" sheet="1" objects="1" scenarios="1"/>
  <mergeCells count="35">
    <mergeCell ref="L4:L5"/>
    <mergeCell ref="L3:S3"/>
    <mergeCell ref="P4:P5"/>
    <mergeCell ref="Q4:Q5"/>
    <mergeCell ref="R4:R5"/>
    <mergeCell ref="S4:S5"/>
    <mergeCell ref="M4:M5"/>
    <mergeCell ref="O4:O5"/>
    <mergeCell ref="B2:S2"/>
    <mergeCell ref="D6:D7"/>
    <mergeCell ref="D8:D13"/>
    <mergeCell ref="D14:D18"/>
    <mergeCell ref="B6:B46"/>
    <mergeCell ref="D36:D41"/>
    <mergeCell ref="D42:D46"/>
    <mergeCell ref="D20:D21"/>
    <mergeCell ref="D22:D27"/>
    <mergeCell ref="C6:C18"/>
    <mergeCell ref="C20:C32"/>
    <mergeCell ref="C34:C46"/>
    <mergeCell ref="D28:D32"/>
    <mergeCell ref="I4:I5"/>
    <mergeCell ref="N4:N5"/>
    <mergeCell ref="F4:H4"/>
    <mergeCell ref="B49:H49"/>
    <mergeCell ref="B50:H50"/>
    <mergeCell ref="B51:H54"/>
    <mergeCell ref="B55:H56"/>
    <mergeCell ref="C4:C5"/>
    <mergeCell ref="D34:D35"/>
    <mergeCell ref="B3:B5"/>
    <mergeCell ref="C3:K3"/>
    <mergeCell ref="K4:K5"/>
    <mergeCell ref="J4:J5"/>
    <mergeCell ref="D4:E5"/>
  </mergeCells>
  <phoneticPr fontId="10" type="noConversion"/>
  <pageMargins left="0.7" right="0.7" top="0.75" bottom="0.75" header="0.3" footer="0.3"/>
  <pageSetup paperSize="9" orientation="portrait" r:id="rId1"/>
  <ignoredErrors>
    <ignoredError sqref="P35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S34"/>
  <sheetViews>
    <sheetView topLeftCell="D1" zoomScale="85" zoomScaleNormal="85" workbookViewId="0">
      <selection activeCell="N5" sqref="N5"/>
    </sheetView>
  </sheetViews>
  <sheetFormatPr defaultRowHeight="14.4" x14ac:dyDescent="0.3"/>
  <cols>
    <col min="1" max="1" width="3.33203125" customWidth="1"/>
    <col min="2" max="2" width="12" customWidth="1"/>
    <col min="3" max="3" width="51.21875" customWidth="1"/>
    <col min="4" max="4" width="11.109375" customWidth="1"/>
    <col min="5" max="5" width="13" customWidth="1"/>
    <col min="6" max="6" width="13.33203125" customWidth="1"/>
    <col min="7" max="7" width="17.77734375" bestFit="1" customWidth="1"/>
    <col min="8" max="8" width="11" customWidth="1"/>
    <col min="9" max="9" width="8.44140625" bestFit="1" customWidth="1"/>
    <col min="10" max="10" width="29.44140625" style="158" customWidth="1"/>
    <col min="11" max="11" width="11.109375" bestFit="1" customWidth="1"/>
    <col min="12" max="12" width="15.5546875" bestFit="1" customWidth="1"/>
    <col min="13" max="13" width="15.44140625" customWidth="1"/>
    <col min="14" max="14" width="22.88671875" customWidth="1"/>
    <col min="15" max="15" width="35" bestFit="1" customWidth="1"/>
    <col min="16" max="16" width="16.77734375" customWidth="1"/>
    <col min="17" max="17" width="16.6640625" customWidth="1"/>
    <col min="18" max="18" width="17.21875" customWidth="1"/>
    <col min="19" max="19" width="18.33203125" customWidth="1"/>
    <col min="20" max="20" width="16.44140625" customWidth="1"/>
    <col min="21" max="21" width="17.33203125" customWidth="1"/>
  </cols>
  <sheetData>
    <row r="1" spans="1:19" ht="15" thickBot="1" x14ac:dyDescent="0.35"/>
    <row r="2" spans="1:19" ht="18" thickTop="1" x14ac:dyDescent="0.3">
      <c r="B2" s="515" t="s">
        <v>398</v>
      </c>
      <c r="C2" s="516"/>
      <c r="D2" s="516"/>
      <c r="E2" s="516"/>
      <c r="F2" s="516"/>
      <c r="G2" s="516"/>
      <c r="H2" s="516"/>
      <c r="I2" s="516"/>
      <c r="J2" s="516"/>
      <c r="K2" s="516"/>
      <c r="L2" s="516"/>
      <c r="M2" s="516"/>
      <c r="N2" s="516"/>
      <c r="O2" s="516"/>
      <c r="P2" s="516"/>
      <c r="Q2" s="516"/>
      <c r="R2" s="516"/>
      <c r="S2" s="517"/>
    </row>
    <row r="3" spans="1:19" ht="23.85" customHeight="1" x14ac:dyDescent="0.3">
      <c r="B3" s="651" t="s">
        <v>0</v>
      </c>
      <c r="C3" s="689" t="s">
        <v>151</v>
      </c>
      <c r="D3" s="689"/>
      <c r="E3" s="689"/>
      <c r="F3" s="689"/>
      <c r="G3" s="689"/>
      <c r="H3" s="689"/>
      <c r="I3" s="689"/>
      <c r="J3" s="689"/>
      <c r="K3" s="689"/>
      <c r="L3" s="689"/>
      <c r="M3" s="689"/>
      <c r="N3" s="690" t="s">
        <v>149</v>
      </c>
      <c r="O3" s="521"/>
      <c r="P3" s="521"/>
      <c r="Q3" s="521"/>
      <c r="R3" s="521"/>
      <c r="S3" s="522"/>
    </row>
    <row r="4" spans="1:19" ht="58.2" thickBot="1" x14ac:dyDescent="0.35">
      <c r="A4" s="68"/>
      <c r="B4" s="652"/>
      <c r="C4" s="657" t="s">
        <v>188</v>
      </c>
      <c r="D4" s="657"/>
      <c r="E4" s="83" t="s">
        <v>102</v>
      </c>
      <c r="F4" s="245" t="s">
        <v>535</v>
      </c>
      <c r="G4" s="83" t="s">
        <v>195</v>
      </c>
      <c r="H4" s="83" t="s">
        <v>194</v>
      </c>
      <c r="I4" s="83" t="s">
        <v>190</v>
      </c>
      <c r="J4" s="245" t="s">
        <v>189</v>
      </c>
      <c r="K4" s="245" t="s">
        <v>193</v>
      </c>
      <c r="L4" s="83" t="s">
        <v>191</v>
      </c>
      <c r="M4" s="83" t="s">
        <v>433</v>
      </c>
      <c r="N4" s="42" t="s">
        <v>573</v>
      </c>
      <c r="O4" s="31" t="s">
        <v>219</v>
      </c>
      <c r="P4" s="31" t="s">
        <v>536</v>
      </c>
      <c r="Q4" s="31" t="s">
        <v>192</v>
      </c>
      <c r="R4" s="31" t="s">
        <v>421</v>
      </c>
      <c r="S4" s="32" t="s">
        <v>148</v>
      </c>
    </row>
    <row r="5" spans="1:19" ht="15" thickTop="1" x14ac:dyDescent="0.3">
      <c r="A5" s="68"/>
      <c r="B5" s="682" t="s">
        <v>196</v>
      </c>
      <c r="C5" s="685" t="s">
        <v>532</v>
      </c>
      <c r="D5" s="104" t="s">
        <v>41</v>
      </c>
      <c r="E5" s="104">
        <v>1</v>
      </c>
      <c r="F5" s="359">
        <v>0.999</v>
      </c>
      <c r="G5" s="104" t="s">
        <v>103</v>
      </c>
      <c r="H5" s="104" t="s">
        <v>103</v>
      </c>
      <c r="I5" s="29">
        <v>0.25</v>
      </c>
      <c r="J5" s="246" t="s">
        <v>43</v>
      </c>
      <c r="K5" s="246">
        <v>256</v>
      </c>
      <c r="L5" s="104">
        <v>2</v>
      </c>
      <c r="M5" s="104">
        <v>36</v>
      </c>
      <c r="N5" s="451"/>
      <c r="O5" s="451"/>
      <c r="P5" s="441"/>
      <c r="Q5" s="149">
        <f>P5*730</f>
        <v>0</v>
      </c>
      <c r="R5" s="153">
        <f>Q5*L5</f>
        <v>0</v>
      </c>
      <c r="S5" s="150">
        <f>M5*L5*Q5</f>
        <v>0</v>
      </c>
    </row>
    <row r="6" spans="1:19" x14ac:dyDescent="0.3">
      <c r="A6" s="68"/>
      <c r="B6" s="683"/>
      <c r="C6" s="686"/>
      <c r="D6" s="17" t="s">
        <v>44</v>
      </c>
      <c r="E6" s="17">
        <v>1</v>
      </c>
      <c r="F6" s="357">
        <v>0.999</v>
      </c>
      <c r="G6" s="17" t="s">
        <v>103</v>
      </c>
      <c r="H6" s="17" t="s">
        <v>103</v>
      </c>
      <c r="I6" s="26">
        <v>1</v>
      </c>
      <c r="J6" s="247" t="s">
        <v>43</v>
      </c>
      <c r="K6" s="249">
        <v>1000</v>
      </c>
      <c r="L6" s="17">
        <v>2</v>
      </c>
      <c r="M6" s="17">
        <v>36</v>
      </c>
      <c r="N6" s="455"/>
      <c r="O6" s="455"/>
      <c r="P6" s="441"/>
      <c r="Q6" s="151">
        <f>P6*730</f>
        <v>0</v>
      </c>
      <c r="R6" s="153">
        <f>Q6*L6</f>
        <v>0</v>
      </c>
      <c r="S6" s="150">
        <f>M6*L6*Q6</f>
        <v>0</v>
      </c>
    </row>
    <row r="7" spans="1:19" x14ac:dyDescent="0.3">
      <c r="A7" s="68"/>
      <c r="B7" s="683"/>
      <c r="C7" s="686"/>
      <c r="D7" s="17" t="s">
        <v>45</v>
      </c>
      <c r="E7" s="17">
        <v>1</v>
      </c>
      <c r="F7" s="357">
        <v>0.999</v>
      </c>
      <c r="G7" s="17" t="s">
        <v>103</v>
      </c>
      <c r="H7" s="17" t="s">
        <v>103</v>
      </c>
      <c r="I7" s="26">
        <v>2.5</v>
      </c>
      <c r="J7" s="247" t="s">
        <v>104</v>
      </c>
      <c r="K7" s="249">
        <v>2000</v>
      </c>
      <c r="L7" s="17">
        <v>2</v>
      </c>
      <c r="M7" s="17">
        <v>36</v>
      </c>
      <c r="N7" s="455"/>
      <c r="O7" s="455"/>
      <c r="P7" s="441"/>
      <c r="Q7" s="151">
        <f t="shared" ref="Q7:Q22" si="0">P7*730</f>
        <v>0</v>
      </c>
      <c r="R7" s="153">
        <f t="shared" ref="R7:R11" si="1">Q7*L7</f>
        <v>0</v>
      </c>
      <c r="S7" s="150">
        <f t="shared" ref="S7:S23" si="2">M7*L7*Q7</f>
        <v>0</v>
      </c>
    </row>
    <row r="8" spans="1:19" x14ac:dyDescent="0.3">
      <c r="A8" s="68"/>
      <c r="B8" s="683"/>
      <c r="C8" s="686"/>
      <c r="D8" s="17" t="s">
        <v>46</v>
      </c>
      <c r="E8" s="17">
        <v>1</v>
      </c>
      <c r="F8" s="357">
        <v>0.999</v>
      </c>
      <c r="G8" s="17" t="s">
        <v>103</v>
      </c>
      <c r="H8" s="17" t="s">
        <v>103</v>
      </c>
      <c r="I8" s="26">
        <v>6</v>
      </c>
      <c r="J8" s="247" t="s">
        <v>104</v>
      </c>
      <c r="K8" s="249">
        <v>5000</v>
      </c>
      <c r="L8" s="17">
        <v>2</v>
      </c>
      <c r="M8" s="17">
        <v>24</v>
      </c>
      <c r="N8" s="455"/>
      <c r="O8" s="455"/>
      <c r="P8" s="441"/>
      <c r="Q8" s="151">
        <f t="shared" si="0"/>
        <v>0</v>
      </c>
      <c r="R8" s="153">
        <f t="shared" si="1"/>
        <v>0</v>
      </c>
      <c r="S8" s="150">
        <f t="shared" si="2"/>
        <v>0</v>
      </c>
    </row>
    <row r="9" spans="1:19" x14ac:dyDescent="0.3">
      <c r="A9" s="68"/>
      <c r="B9" s="683"/>
      <c r="C9" s="686"/>
      <c r="D9" s="17" t="s">
        <v>47</v>
      </c>
      <c r="E9" s="17">
        <v>1</v>
      </c>
      <c r="F9" s="357">
        <v>0.999</v>
      </c>
      <c r="G9" s="17" t="s">
        <v>103</v>
      </c>
      <c r="H9" s="17" t="s">
        <v>103</v>
      </c>
      <c r="I9" s="26">
        <v>13</v>
      </c>
      <c r="J9" s="247" t="s">
        <v>104</v>
      </c>
      <c r="K9" s="249">
        <v>10000</v>
      </c>
      <c r="L9" s="17">
        <v>2</v>
      </c>
      <c r="M9" s="17">
        <v>24</v>
      </c>
      <c r="N9" s="455"/>
      <c r="O9" s="455"/>
      <c r="P9" s="441"/>
      <c r="Q9" s="151">
        <f t="shared" si="0"/>
        <v>0</v>
      </c>
      <c r="R9" s="153">
        <f t="shared" si="1"/>
        <v>0</v>
      </c>
      <c r="S9" s="150">
        <f t="shared" si="2"/>
        <v>0</v>
      </c>
    </row>
    <row r="10" spans="1:19" x14ac:dyDescent="0.3">
      <c r="A10" s="68"/>
      <c r="B10" s="683"/>
      <c r="C10" s="686"/>
      <c r="D10" s="17" t="s">
        <v>48</v>
      </c>
      <c r="E10" s="17">
        <v>1</v>
      </c>
      <c r="F10" s="357">
        <v>0.999</v>
      </c>
      <c r="G10" s="17" t="s">
        <v>103</v>
      </c>
      <c r="H10" s="17" t="s">
        <v>103</v>
      </c>
      <c r="I10" s="26">
        <v>26</v>
      </c>
      <c r="J10" s="247" t="s">
        <v>105</v>
      </c>
      <c r="K10" s="249">
        <v>15000</v>
      </c>
      <c r="L10" s="17">
        <v>2</v>
      </c>
      <c r="M10" s="17">
        <v>24</v>
      </c>
      <c r="N10" s="451"/>
      <c r="O10" s="455"/>
      <c r="P10" s="441"/>
      <c r="Q10" s="151">
        <f t="shared" si="0"/>
        <v>0</v>
      </c>
      <c r="R10" s="153">
        <f t="shared" si="1"/>
        <v>0</v>
      </c>
      <c r="S10" s="150">
        <f t="shared" si="2"/>
        <v>0</v>
      </c>
    </row>
    <row r="11" spans="1:19" x14ac:dyDescent="0.3">
      <c r="A11" s="68"/>
      <c r="B11" s="683"/>
      <c r="C11" s="686"/>
      <c r="D11" s="17" t="s">
        <v>49</v>
      </c>
      <c r="E11" s="17">
        <v>1</v>
      </c>
      <c r="F11" s="357">
        <v>0.999</v>
      </c>
      <c r="G11" s="17" t="s">
        <v>103</v>
      </c>
      <c r="H11" s="17" t="s">
        <v>103</v>
      </c>
      <c r="I11" s="26">
        <v>53</v>
      </c>
      <c r="J11" s="247" t="s">
        <v>106</v>
      </c>
      <c r="K11" s="249">
        <v>20000</v>
      </c>
      <c r="L11" s="17">
        <v>2</v>
      </c>
      <c r="M11" s="17">
        <v>24</v>
      </c>
      <c r="N11" s="455"/>
      <c r="O11" s="455"/>
      <c r="P11" s="441"/>
      <c r="Q11" s="151">
        <f t="shared" si="0"/>
        <v>0</v>
      </c>
      <c r="R11" s="153">
        <f t="shared" si="1"/>
        <v>0</v>
      </c>
      <c r="S11" s="150">
        <f t="shared" si="2"/>
        <v>0</v>
      </c>
    </row>
    <row r="12" spans="1:19" x14ac:dyDescent="0.3">
      <c r="A12" s="68"/>
      <c r="B12" s="683"/>
      <c r="C12" s="687" t="s">
        <v>533</v>
      </c>
      <c r="D12" s="17" t="s">
        <v>51</v>
      </c>
      <c r="E12" s="17">
        <v>2</v>
      </c>
      <c r="F12" s="357">
        <v>0.99950000000000006</v>
      </c>
      <c r="G12" s="17" t="s">
        <v>103</v>
      </c>
      <c r="H12" s="17" t="s">
        <v>42</v>
      </c>
      <c r="I12" s="26">
        <v>0.25</v>
      </c>
      <c r="J12" s="247" t="s">
        <v>43</v>
      </c>
      <c r="K12" s="247">
        <v>256</v>
      </c>
      <c r="L12" s="17">
        <v>3</v>
      </c>
      <c r="M12" s="17">
        <v>24</v>
      </c>
      <c r="N12" s="451"/>
      <c r="O12" s="451"/>
      <c r="P12" s="441"/>
      <c r="Q12" s="151">
        <f t="shared" si="0"/>
        <v>0</v>
      </c>
      <c r="R12" s="153">
        <f>Q12*E12*L12</f>
        <v>0</v>
      </c>
      <c r="S12" s="150">
        <f t="shared" si="2"/>
        <v>0</v>
      </c>
    </row>
    <row r="13" spans="1:19" x14ac:dyDescent="0.3">
      <c r="A13" s="68"/>
      <c r="B13" s="683"/>
      <c r="C13" s="686"/>
      <c r="D13" s="17" t="s">
        <v>53</v>
      </c>
      <c r="E13" s="17">
        <v>2</v>
      </c>
      <c r="F13" s="357">
        <v>0.99950000000000006</v>
      </c>
      <c r="G13" s="17" t="s">
        <v>103</v>
      </c>
      <c r="H13" s="17" t="s">
        <v>42</v>
      </c>
      <c r="I13" s="26">
        <v>1</v>
      </c>
      <c r="J13" s="247" t="s">
        <v>43</v>
      </c>
      <c r="K13" s="249">
        <v>1000</v>
      </c>
      <c r="L13" s="17">
        <v>3</v>
      </c>
      <c r="M13" s="17">
        <v>24</v>
      </c>
      <c r="N13" s="455"/>
      <c r="O13" s="455"/>
      <c r="P13" s="441"/>
      <c r="Q13" s="151">
        <f t="shared" si="0"/>
        <v>0</v>
      </c>
      <c r="R13" s="153">
        <f t="shared" ref="R13:R18" si="3">Q13*E13*L13</f>
        <v>0</v>
      </c>
      <c r="S13" s="150">
        <f t="shared" si="2"/>
        <v>0</v>
      </c>
    </row>
    <row r="14" spans="1:19" x14ac:dyDescent="0.3">
      <c r="A14" s="68"/>
      <c r="B14" s="683"/>
      <c r="C14" s="686"/>
      <c r="D14" s="17" t="s">
        <v>54</v>
      </c>
      <c r="E14" s="17">
        <v>2</v>
      </c>
      <c r="F14" s="357">
        <v>0.99950000000000006</v>
      </c>
      <c r="G14" s="17" t="s">
        <v>103</v>
      </c>
      <c r="H14" s="17" t="s">
        <v>42</v>
      </c>
      <c r="I14" s="26">
        <v>2.5</v>
      </c>
      <c r="J14" s="247" t="s">
        <v>104</v>
      </c>
      <c r="K14" s="249">
        <v>2000</v>
      </c>
      <c r="L14" s="17">
        <v>3</v>
      </c>
      <c r="M14" s="17">
        <v>24</v>
      </c>
      <c r="N14" s="455"/>
      <c r="O14" s="455"/>
      <c r="P14" s="441"/>
      <c r="Q14" s="151">
        <f t="shared" si="0"/>
        <v>0</v>
      </c>
      <c r="R14" s="153">
        <f t="shared" si="3"/>
        <v>0</v>
      </c>
      <c r="S14" s="150">
        <f t="shared" si="2"/>
        <v>0</v>
      </c>
    </row>
    <row r="15" spans="1:19" x14ac:dyDescent="0.3">
      <c r="A15" s="68"/>
      <c r="B15" s="683"/>
      <c r="C15" s="686"/>
      <c r="D15" s="17" t="s">
        <v>55</v>
      </c>
      <c r="E15" s="17">
        <v>2</v>
      </c>
      <c r="F15" s="357">
        <v>0.99950000000000006</v>
      </c>
      <c r="G15" s="17" t="s">
        <v>103</v>
      </c>
      <c r="H15" s="17" t="s">
        <v>42</v>
      </c>
      <c r="I15" s="26">
        <v>6</v>
      </c>
      <c r="J15" s="247" t="s">
        <v>104</v>
      </c>
      <c r="K15" s="249">
        <v>5000</v>
      </c>
      <c r="L15" s="17">
        <v>3</v>
      </c>
      <c r="M15" s="17">
        <v>12</v>
      </c>
      <c r="N15" s="455"/>
      <c r="O15" s="455"/>
      <c r="P15" s="441"/>
      <c r="Q15" s="151">
        <f t="shared" si="0"/>
        <v>0</v>
      </c>
      <c r="R15" s="153">
        <f t="shared" si="3"/>
        <v>0</v>
      </c>
      <c r="S15" s="150">
        <f t="shared" si="2"/>
        <v>0</v>
      </c>
    </row>
    <row r="16" spans="1:19" x14ac:dyDescent="0.3">
      <c r="A16" s="68"/>
      <c r="B16" s="683"/>
      <c r="C16" s="686"/>
      <c r="D16" s="17" t="s">
        <v>56</v>
      </c>
      <c r="E16" s="17">
        <v>2</v>
      </c>
      <c r="F16" s="357">
        <v>0.99950000000000006</v>
      </c>
      <c r="G16" s="17" t="s">
        <v>103</v>
      </c>
      <c r="H16" s="17" t="s">
        <v>42</v>
      </c>
      <c r="I16" s="26">
        <v>13</v>
      </c>
      <c r="J16" s="247" t="s">
        <v>104</v>
      </c>
      <c r="K16" s="249">
        <v>10000</v>
      </c>
      <c r="L16" s="17">
        <v>3</v>
      </c>
      <c r="M16" s="17">
        <v>12</v>
      </c>
      <c r="N16" s="455"/>
      <c r="O16" s="455"/>
      <c r="P16" s="441"/>
      <c r="Q16" s="151">
        <f t="shared" si="0"/>
        <v>0</v>
      </c>
      <c r="R16" s="153">
        <f t="shared" si="3"/>
        <v>0</v>
      </c>
      <c r="S16" s="150">
        <f t="shared" si="2"/>
        <v>0</v>
      </c>
    </row>
    <row r="17" spans="1:19" x14ac:dyDescent="0.3">
      <c r="A17" s="68"/>
      <c r="B17" s="683"/>
      <c r="C17" s="686"/>
      <c r="D17" s="17" t="s">
        <v>57</v>
      </c>
      <c r="E17" s="17">
        <v>2</v>
      </c>
      <c r="F17" s="357">
        <v>0.99950000000000006</v>
      </c>
      <c r="G17" s="17" t="s">
        <v>103</v>
      </c>
      <c r="H17" s="17" t="s">
        <v>42</v>
      </c>
      <c r="I17" s="26">
        <v>26</v>
      </c>
      <c r="J17" s="247" t="s">
        <v>105</v>
      </c>
      <c r="K17" s="249">
        <v>15000</v>
      </c>
      <c r="L17" s="17">
        <v>3</v>
      </c>
      <c r="M17" s="17">
        <v>12</v>
      </c>
      <c r="N17" s="455"/>
      <c r="O17" s="455"/>
      <c r="P17" s="441"/>
      <c r="Q17" s="151">
        <f t="shared" si="0"/>
        <v>0</v>
      </c>
      <c r="R17" s="153">
        <f t="shared" si="3"/>
        <v>0</v>
      </c>
      <c r="S17" s="150">
        <f t="shared" si="2"/>
        <v>0</v>
      </c>
    </row>
    <row r="18" spans="1:19" x14ac:dyDescent="0.3">
      <c r="A18" s="68"/>
      <c r="B18" s="683"/>
      <c r="C18" s="686"/>
      <c r="D18" s="17" t="s">
        <v>58</v>
      </c>
      <c r="E18" s="17">
        <v>2</v>
      </c>
      <c r="F18" s="357">
        <v>0.99950000000000006</v>
      </c>
      <c r="G18" s="17" t="s">
        <v>103</v>
      </c>
      <c r="H18" s="17" t="s">
        <v>42</v>
      </c>
      <c r="I18" s="26">
        <v>53</v>
      </c>
      <c r="J18" s="247" t="s">
        <v>106</v>
      </c>
      <c r="K18" s="249">
        <v>20000</v>
      </c>
      <c r="L18" s="17">
        <v>3</v>
      </c>
      <c r="M18" s="17">
        <v>12</v>
      </c>
      <c r="N18" s="455"/>
      <c r="O18" s="455"/>
      <c r="P18" s="441"/>
      <c r="Q18" s="151">
        <f t="shared" si="0"/>
        <v>0</v>
      </c>
      <c r="R18" s="153">
        <f t="shared" si="3"/>
        <v>0</v>
      </c>
      <c r="S18" s="150">
        <f t="shared" si="2"/>
        <v>0</v>
      </c>
    </row>
    <row r="19" spans="1:19" ht="32.85" customHeight="1" x14ac:dyDescent="0.3">
      <c r="A19" s="68"/>
      <c r="B19" s="683"/>
      <c r="C19" s="687" t="s">
        <v>534</v>
      </c>
      <c r="D19" s="17" t="s">
        <v>64</v>
      </c>
      <c r="E19" s="17">
        <v>2</v>
      </c>
      <c r="F19" s="357">
        <v>0.99990000000000001</v>
      </c>
      <c r="G19" s="17" t="s">
        <v>42</v>
      </c>
      <c r="H19" s="17" t="s">
        <v>42</v>
      </c>
      <c r="I19" s="26">
        <v>6</v>
      </c>
      <c r="J19" s="247" t="s">
        <v>104</v>
      </c>
      <c r="K19" s="249">
        <v>7500</v>
      </c>
      <c r="L19" s="26">
        <v>1</v>
      </c>
      <c r="M19" s="17">
        <v>12</v>
      </c>
      <c r="N19" s="455"/>
      <c r="O19" s="455"/>
      <c r="P19" s="441"/>
      <c r="Q19" s="151">
        <f t="shared" si="0"/>
        <v>0</v>
      </c>
      <c r="R19" s="153">
        <f>Q19*E19*L19</f>
        <v>0</v>
      </c>
      <c r="S19" s="150">
        <f t="shared" si="2"/>
        <v>0</v>
      </c>
    </row>
    <row r="20" spans="1:19" ht="32.85" customHeight="1" x14ac:dyDescent="0.3">
      <c r="A20" s="68"/>
      <c r="B20" s="683"/>
      <c r="C20" s="686"/>
      <c r="D20" s="17" t="s">
        <v>65</v>
      </c>
      <c r="E20" s="17">
        <v>2</v>
      </c>
      <c r="F20" s="357">
        <v>0.99990000000000001</v>
      </c>
      <c r="G20" s="17" t="s">
        <v>42</v>
      </c>
      <c r="H20" s="17" t="s">
        <v>42</v>
      </c>
      <c r="I20" s="26">
        <v>13</v>
      </c>
      <c r="J20" s="247" t="s">
        <v>105</v>
      </c>
      <c r="K20" s="249">
        <v>15000</v>
      </c>
      <c r="L20" s="26">
        <v>1</v>
      </c>
      <c r="M20" s="17">
        <v>12</v>
      </c>
      <c r="N20" s="455"/>
      <c r="O20" s="455"/>
      <c r="P20" s="441"/>
      <c r="Q20" s="151">
        <f t="shared" si="0"/>
        <v>0</v>
      </c>
      <c r="R20" s="153">
        <f t="shared" ref="R20:R22" si="4">Q20*E20*L20</f>
        <v>0</v>
      </c>
      <c r="S20" s="150">
        <f t="shared" si="2"/>
        <v>0</v>
      </c>
    </row>
    <row r="21" spans="1:19" ht="32.85" customHeight="1" x14ac:dyDescent="0.3">
      <c r="A21" s="68"/>
      <c r="B21" s="683"/>
      <c r="C21" s="686"/>
      <c r="D21" s="17" t="s">
        <v>66</v>
      </c>
      <c r="E21" s="17">
        <v>2</v>
      </c>
      <c r="F21" s="357">
        <v>0.99990000000000001</v>
      </c>
      <c r="G21" s="17" t="s">
        <v>42</v>
      </c>
      <c r="H21" s="17" t="s">
        <v>42</v>
      </c>
      <c r="I21" s="26">
        <v>26</v>
      </c>
      <c r="J21" s="247" t="s">
        <v>105</v>
      </c>
      <c r="K21" s="249">
        <v>30000</v>
      </c>
      <c r="L21" s="26">
        <v>1</v>
      </c>
      <c r="M21" s="17">
        <v>12</v>
      </c>
      <c r="N21" s="455"/>
      <c r="O21" s="455"/>
      <c r="P21" s="441"/>
      <c r="Q21" s="151">
        <f t="shared" si="0"/>
        <v>0</v>
      </c>
      <c r="R21" s="153">
        <f t="shared" si="4"/>
        <v>0</v>
      </c>
      <c r="S21" s="150">
        <f t="shared" si="2"/>
        <v>0</v>
      </c>
    </row>
    <row r="22" spans="1:19" ht="32.85" customHeight="1" x14ac:dyDescent="0.3">
      <c r="A22" s="68"/>
      <c r="B22" s="683"/>
      <c r="C22" s="686"/>
      <c r="D22" s="17" t="s">
        <v>67</v>
      </c>
      <c r="E22" s="17">
        <v>2</v>
      </c>
      <c r="F22" s="357">
        <v>0.99990000000000001</v>
      </c>
      <c r="G22" s="17" t="s">
        <v>42</v>
      </c>
      <c r="H22" s="17" t="s">
        <v>42</v>
      </c>
      <c r="I22" s="26">
        <v>53</v>
      </c>
      <c r="J22" s="247" t="s">
        <v>106</v>
      </c>
      <c r="K22" s="249">
        <v>40000</v>
      </c>
      <c r="L22" s="26">
        <v>1</v>
      </c>
      <c r="M22" s="17">
        <v>6</v>
      </c>
      <c r="N22" s="455"/>
      <c r="O22" s="455"/>
      <c r="P22" s="441"/>
      <c r="Q22" s="151">
        <f t="shared" si="0"/>
        <v>0</v>
      </c>
      <c r="R22" s="153">
        <f t="shared" si="4"/>
        <v>0</v>
      </c>
      <c r="S22" s="150">
        <f t="shared" si="2"/>
        <v>0</v>
      </c>
    </row>
    <row r="23" spans="1:19" ht="32.85" customHeight="1" thickBot="1" x14ac:dyDescent="0.35">
      <c r="A23" s="68"/>
      <c r="B23" s="684"/>
      <c r="C23" s="688"/>
      <c r="D23" s="27" t="s">
        <v>68</v>
      </c>
      <c r="E23" s="27">
        <v>2</v>
      </c>
      <c r="F23" s="358">
        <v>0.99990000000000001</v>
      </c>
      <c r="G23" s="27" t="s">
        <v>42</v>
      </c>
      <c r="H23" s="27" t="s">
        <v>42</v>
      </c>
      <c r="I23" s="28">
        <v>120</v>
      </c>
      <c r="J23" s="248" t="s">
        <v>106</v>
      </c>
      <c r="K23" s="250">
        <v>40000</v>
      </c>
      <c r="L23" s="28">
        <v>1</v>
      </c>
      <c r="M23" s="27">
        <v>6</v>
      </c>
      <c r="N23" s="456"/>
      <c r="O23" s="456"/>
      <c r="P23" s="442"/>
      <c r="Q23" s="152">
        <f>P23*730</f>
        <v>0</v>
      </c>
      <c r="R23" s="154">
        <f>Q23*E23*L23</f>
        <v>0</v>
      </c>
      <c r="S23" s="155">
        <f t="shared" si="2"/>
        <v>0</v>
      </c>
    </row>
    <row r="24" spans="1:19" ht="15" thickTop="1" x14ac:dyDescent="0.3">
      <c r="A24" s="68"/>
      <c r="B24" s="68"/>
      <c r="C24" s="68"/>
      <c r="D24" s="25"/>
      <c r="E24" s="25"/>
      <c r="F24" s="25"/>
      <c r="G24" s="25"/>
      <c r="H24" s="25"/>
      <c r="I24" s="25"/>
      <c r="J24" s="159"/>
      <c r="K24" s="25"/>
      <c r="L24" s="25"/>
      <c r="M24" s="25"/>
      <c r="N24" s="25"/>
      <c r="O24" s="25"/>
      <c r="P24" s="25"/>
      <c r="Q24" s="25"/>
      <c r="R24" s="68"/>
      <c r="S24" s="16"/>
    </row>
    <row r="25" spans="1:19" ht="15" thickBot="1" x14ac:dyDescent="0.35">
      <c r="A25" s="68"/>
      <c r="B25" s="68"/>
      <c r="C25" s="68"/>
      <c r="D25" s="25"/>
      <c r="E25" s="25"/>
      <c r="F25" s="25"/>
      <c r="G25" s="25"/>
      <c r="H25" s="25"/>
      <c r="I25" s="25"/>
      <c r="J25" s="159"/>
      <c r="K25" s="25"/>
      <c r="L25" s="25"/>
      <c r="M25" s="25"/>
      <c r="N25" s="25"/>
      <c r="O25" s="25"/>
      <c r="P25" s="25"/>
      <c r="Q25" s="25"/>
      <c r="R25" s="68"/>
      <c r="S25" s="142">
        <f>SUM(S5:S23)</f>
        <v>0</v>
      </c>
    </row>
    <row r="26" spans="1:19" ht="15" thickTop="1" x14ac:dyDescent="0.3">
      <c r="A26" s="68"/>
      <c r="B26" s="510" t="s">
        <v>150</v>
      </c>
      <c r="C26" s="510"/>
      <c r="D26" s="510"/>
      <c r="E26" s="510"/>
      <c r="F26" s="25"/>
      <c r="G26" s="25"/>
      <c r="H26" s="25"/>
      <c r="I26" s="25"/>
      <c r="J26" s="159"/>
      <c r="K26" s="25"/>
      <c r="L26" s="25"/>
      <c r="M26" s="25"/>
      <c r="N26" s="25"/>
      <c r="O26" s="25"/>
      <c r="P26" s="25"/>
      <c r="Q26" s="25"/>
      <c r="R26" s="68"/>
      <c r="S26" s="68"/>
    </row>
    <row r="27" spans="1:19" x14ac:dyDescent="0.3">
      <c r="B27" s="511" t="s">
        <v>569</v>
      </c>
      <c r="C27" s="511"/>
      <c r="D27" s="511"/>
      <c r="E27" s="511"/>
    </row>
    <row r="28" spans="1:19" ht="14.25" customHeight="1" x14ac:dyDescent="0.3">
      <c r="B28" s="512" t="s">
        <v>306</v>
      </c>
      <c r="C28" s="512"/>
      <c r="D28" s="512"/>
      <c r="E28" s="512"/>
    </row>
    <row r="29" spans="1:19" x14ac:dyDescent="0.3">
      <c r="B29" s="512"/>
      <c r="C29" s="512"/>
      <c r="D29" s="512"/>
      <c r="E29" s="512"/>
    </row>
    <row r="30" spans="1:19" ht="14.85" customHeight="1" x14ac:dyDescent="0.3">
      <c r="B30" s="512"/>
      <c r="C30" s="512"/>
      <c r="D30" s="512"/>
      <c r="E30" s="512"/>
    </row>
    <row r="31" spans="1:19" x14ac:dyDescent="0.3">
      <c r="B31" s="512"/>
      <c r="C31" s="512"/>
      <c r="D31" s="512"/>
      <c r="E31" s="512"/>
    </row>
    <row r="32" spans="1:19" x14ac:dyDescent="0.3">
      <c r="B32" s="512"/>
      <c r="C32" s="512"/>
      <c r="D32" s="512"/>
      <c r="E32" s="512"/>
    </row>
    <row r="33" spans="2:5" ht="14.25" customHeight="1" x14ac:dyDescent="0.3">
      <c r="B33" s="494" t="s">
        <v>515</v>
      </c>
      <c r="C33" s="494"/>
      <c r="D33" s="494"/>
      <c r="E33" s="494"/>
    </row>
    <row r="34" spans="2:5" x14ac:dyDescent="0.3">
      <c r="B34" s="494"/>
      <c r="C34" s="494"/>
      <c r="D34" s="494"/>
      <c r="E34" s="494"/>
    </row>
  </sheetData>
  <sheetProtection algorithmName="SHA-512" hashValue="eCh73+xzsHX7VngQIIt0BwMOUtuaGml7MbMdUNF56dhNstoVO2PBxxiPmQNsWWLSOHQkiamppdBoeTr91AD9tg==" saltValue="gR9hXM3xzsWfwGCZRil+Rg==" spinCount="100000" sheet="1" objects="1" scenarios="1"/>
  <mergeCells count="13">
    <mergeCell ref="B2:S2"/>
    <mergeCell ref="C4:D4"/>
    <mergeCell ref="C5:C11"/>
    <mergeCell ref="C12:C18"/>
    <mergeCell ref="C19:C23"/>
    <mergeCell ref="B3:B4"/>
    <mergeCell ref="C3:M3"/>
    <mergeCell ref="N3:S3"/>
    <mergeCell ref="B26:E26"/>
    <mergeCell ref="B27:E27"/>
    <mergeCell ref="B28:E32"/>
    <mergeCell ref="B33:E34"/>
    <mergeCell ref="B5:B23"/>
  </mergeCells>
  <phoneticPr fontId="10" type="noConversion"/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B1:R33"/>
  <sheetViews>
    <sheetView topLeftCell="E1" zoomScaleNormal="100" workbookViewId="0">
      <selection activeCell="J5" sqref="J5"/>
    </sheetView>
  </sheetViews>
  <sheetFormatPr defaultRowHeight="14.4" x14ac:dyDescent="0.3"/>
  <cols>
    <col min="1" max="1" width="2.77734375" customWidth="1"/>
    <col min="2" max="2" width="10.6640625" customWidth="1"/>
    <col min="3" max="3" width="34.5546875" customWidth="1"/>
    <col min="4" max="4" width="14.109375" customWidth="1"/>
    <col min="5" max="5" width="11.109375" customWidth="1"/>
    <col min="6" max="7" width="14.44140625" customWidth="1"/>
    <col min="8" max="8" width="16.109375" customWidth="1"/>
    <col min="9" max="9" width="16.77734375" customWidth="1"/>
    <col min="10" max="10" width="37.44140625" customWidth="1"/>
    <col min="11" max="11" width="35.33203125" bestFit="1" customWidth="1"/>
    <col min="12" max="12" width="34.5546875" bestFit="1" customWidth="1"/>
    <col min="13" max="13" width="13.5546875" customWidth="1"/>
    <col min="14" max="14" width="12" customWidth="1"/>
    <col min="15" max="15" width="13.21875" customWidth="1"/>
    <col min="16" max="16" width="11.6640625" customWidth="1"/>
    <col min="17" max="17" width="17.21875" customWidth="1"/>
    <col min="18" max="18" width="17.33203125" customWidth="1"/>
    <col min="19" max="19" width="20.44140625" customWidth="1"/>
    <col min="20" max="20" width="21.33203125" customWidth="1"/>
  </cols>
  <sheetData>
    <row r="1" spans="2:18" ht="15" thickBot="1" x14ac:dyDescent="0.35"/>
    <row r="2" spans="2:18" ht="18" thickTop="1" x14ac:dyDescent="0.35">
      <c r="B2" s="617" t="s">
        <v>400</v>
      </c>
      <c r="C2" s="618"/>
      <c r="D2" s="618"/>
      <c r="E2" s="618"/>
      <c r="F2" s="618"/>
      <c r="G2" s="618"/>
      <c r="H2" s="618"/>
      <c r="I2" s="618"/>
      <c r="J2" s="618"/>
      <c r="K2" s="618"/>
      <c r="L2" s="618"/>
      <c r="M2" s="618"/>
      <c r="N2" s="618"/>
      <c r="O2" s="618"/>
      <c r="P2" s="618"/>
      <c r="Q2" s="618"/>
      <c r="R2" s="619"/>
    </row>
    <row r="3" spans="2:18" ht="24" customHeight="1" x14ac:dyDescent="0.3">
      <c r="B3" s="518" t="s">
        <v>0</v>
      </c>
      <c r="C3" s="495" t="s">
        <v>151</v>
      </c>
      <c r="D3" s="496"/>
      <c r="E3" s="496"/>
      <c r="F3" s="496"/>
      <c r="G3" s="496"/>
      <c r="H3" s="496"/>
      <c r="I3" s="497"/>
      <c r="J3" s="520" t="s">
        <v>149</v>
      </c>
      <c r="K3" s="521"/>
      <c r="L3" s="521"/>
      <c r="M3" s="521"/>
      <c r="N3" s="521"/>
      <c r="O3" s="521"/>
      <c r="P3" s="521"/>
      <c r="Q3" s="521"/>
      <c r="R3" s="522"/>
    </row>
    <row r="4" spans="2:18" ht="71.849999999999994" customHeight="1" thickBot="1" x14ac:dyDescent="0.35">
      <c r="B4" s="519"/>
      <c r="C4" s="82" t="s">
        <v>110</v>
      </c>
      <c r="D4" s="10" t="s">
        <v>111</v>
      </c>
      <c r="E4" s="10" t="s">
        <v>112</v>
      </c>
      <c r="F4" s="10" t="s">
        <v>212</v>
      </c>
      <c r="G4" s="10" t="s">
        <v>5</v>
      </c>
      <c r="H4" s="10" t="s">
        <v>434</v>
      </c>
      <c r="I4" s="10" t="s">
        <v>213</v>
      </c>
      <c r="J4" s="42" t="s">
        <v>573</v>
      </c>
      <c r="K4" s="42" t="s">
        <v>342</v>
      </c>
      <c r="L4" s="42" t="s">
        <v>418</v>
      </c>
      <c r="M4" s="205" t="s">
        <v>422</v>
      </c>
      <c r="N4" s="205" t="s">
        <v>423</v>
      </c>
      <c r="O4" s="21" t="s">
        <v>343</v>
      </c>
      <c r="P4" s="21" t="s">
        <v>424</v>
      </c>
      <c r="Q4" s="79" t="s">
        <v>239</v>
      </c>
      <c r="R4" s="80" t="s">
        <v>148</v>
      </c>
    </row>
    <row r="5" spans="2:18" ht="15" thickTop="1" x14ac:dyDescent="0.3">
      <c r="B5" s="588" t="s">
        <v>113</v>
      </c>
      <c r="C5" s="649" t="s">
        <v>210</v>
      </c>
      <c r="D5" s="504">
        <v>1</v>
      </c>
      <c r="E5" s="504">
        <v>1.75</v>
      </c>
      <c r="F5" s="506">
        <v>50</v>
      </c>
      <c r="G5" s="76" t="s">
        <v>114</v>
      </c>
      <c r="H5" s="76">
        <v>12</v>
      </c>
      <c r="I5" s="76">
        <v>1</v>
      </c>
      <c r="J5" s="365"/>
      <c r="K5" s="365"/>
      <c r="L5" s="325"/>
      <c r="M5" s="457"/>
      <c r="N5" s="338"/>
      <c r="O5" s="106">
        <f t="shared" ref="O5:O22" si="0">M5*730</f>
        <v>0</v>
      </c>
      <c r="P5" s="340"/>
      <c r="Q5" s="106">
        <f>O5*I5</f>
        <v>0</v>
      </c>
      <c r="R5" s="111">
        <f>Q5*H5</f>
        <v>0</v>
      </c>
    </row>
    <row r="6" spans="2:18" x14ac:dyDescent="0.3">
      <c r="B6" s="588"/>
      <c r="C6" s="694"/>
      <c r="D6" s="691"/>
      <c r="E6" s="691"/>
      <c r="F6" s="506"/>
      <c r="G6" s="84" t="s">
        <v>115</v>
      </c>
      <c r="H6" s="84">
        <v>12</v>
      </c>
      <c r="I6" s="84">
        <v>1</v>
      </c>
      <c r="J6" s="367"/>
      <c r="K6" s="367"/>
      <c r="L6" s="337"/>
      <c r="M6" s="445"/>
      <c r="N6" s="339"/>
      <c r="O6" s="109">
        <f t="shared" si="0"/>
        <v>0</v>
      </c>
      <c r="P6" s="341"/>
      <c r="Q6" s="109">
        <f t="shared" ref="Q6:Q16" si="1">O6*I6</f>
        <v>0</v>
      </c>
      <c r="R6" s="112">
        <f>Q6*H6</f>
        <v>0</v>
      </c>
    </row>
    <row r="7" spans="2:18" x14ac:dyDescent="0.3">
      <c r="B7" s="588"/>
      <c r="C7" s="694"/>
      <c r="D7" s="691">
        <v>2</v>
      </c>
      <c r="E7" s="691">
        <v>3.5</v>
      </c>
      <c r="F7" s="506"/>
      <c r="G7" s="84" t="s">
        <v>114</v>
      </c>
      <c r="H7" s="84">
        <v>12</v>
      </c>
      <c r="I7" s="84">
        <v>1</v>
      </c>
      <c r="J7" s="367"/>
      <c r="K7" s="367"/>
      <c r="L7" s="337"/>
      <c r="M7" s="445"/>
      <c r="N7" s="339"/>
      <c r="O7" s="109">
        <f t="shared" si="0"/>
        <v>0</v>
      </c>
      <c r="P7" s="341"/>
      <c r="Q7" s="109">
        <f t="shared" si="1"/>
        <v>0</v>
      </c>
      <c r="R7" s="112">
        <f t="shared" ref="R7:R21" si="2">Q7*H7</f>
        <v>0</v>
      </c>
    </row>
    <row r="8" spans="2:18" x14ac:dyDescent="0.3">
      <c r="B8" s="588"/>
      <c r="C8" s="694"/>
      <c r="D8" s="691"/>
      <c r="E8" s="691"/>
      <c r="F8" s="506"/>
      <c r="G8" s="84" t="s">
        <v>115</v>
      </c>
      <c r="H8" s="84">
        <v>12</v>
      </c>
      <c r="I8" s="84">
        <v>1</v>
      </c>
      <c r="J8" s="367"/>
      <c r="K8" s="367"/>
      <c r="L8" s="337"/>
      <c r="M8" s="445"/>
      <c r="N8" s="339"/>
      <c r="O8" s="109">
        <f t="shared" si="0"/>
        <v>0</v>
      </c>
      <c r="P8" s="341"/>
      <c r="Q8" s="109">
        <f t="shared" si="1"/>
        <v>0</v>
      </c>
      <c r="R8" s="112">
        <f t="shared" si="2"/>
        <v>0</v>
      </c>
    </row>
    <row r="9" spans="2:18" x14ac:dyDescent="0.3">
      <c r="B9" s="588"/>
      <c r="C9" s="694"/>
      <c r="D9" s="691">
        <v>4</v>
      </c>
      <c r="E9" s="691">
        <v>7</v>
      </c>
      <c r="F9" s="506"/>
      <c r="G9" s="84" t="s">
        <v>114</v>
      </c>
      <c r="H9" s="84">
        <v>12</v>
      </c>
      <c r="I9" s="84">
        <v>1</v>
      </c>
      <c r="J9" s="367"/>
      <c r="K9" s="367"/>
      <c r="L9" s="337"/>
      <c r="M9" s="445"/>
      <c r="N9" s="339"/>
      <c r="O9" s="109">
        <f t="shared" si="0"/>
        <v>0</v>
      </c>
      <c r="P9" s="341"/>
      <c r="Q9" s="109">
        <f t="shared" si="1"/>
        <v>0</v>
      </c>
      <c r="R9" s="112">
        <f t="shared" si="2"/>
        <v>0</v>
      </c>
    </row>
    <row r="10" spans="2:18" x14ac:dyDescent="0.3">
      <c r="B10" s="693"/>
      <c r="C10" s="695"/>
      <c r="D10" s="691"/>
      <c r="E10" s="691"/>
      <c r="F10" s="504"/>
      <c r="G10" s="84" t="s">
        <v>115</v>
      </c>
      <c r="H10" s="84">
        <v>12</v>
      </c>
      <c r="I10" s="84">
        <v>1</v>
      </c>
      <c r="J10" s="367"/>
      <c r="K10" s="367"/>
      <c r="L10" s="337"/>
      <c r="M10" s="445"/>
      <c r="N10" s="339"/>
      <c r="O10" s="109">
        <f t="shared" si="0"/>
        <v>0</v>
      </c>
      <c r="P10" s="341"/>
      <c r="Q10" s="109">
        <f t="shared" si="1"/>
        <v>0</v>
      </c>
      <c r="R10" s="112">
        <f t="shared" si="2"/>
        <v>0</v>
      </c>
    </row>
    <row r="11" spans="2:18" x14ac:dyDescent="0.3">
      <c r="B11" s="693"/>
      <c r="C11" s="694" t="s">
        <v>211</v>
      </c>
      <c r="D11" s="691">
        <v>2</v>
      </c>
      <c r="E11" s="691">
        <v>8</v>
      </c>
      <c r="F11" s="503">
        <v>250</v>
      </c>
      <c r="G11" s="84" t="s">
        <v>114</v>
      </c>
      <c r="H11" s="84">
        <v>12</v>
      </c>
      <c r="I11" s="84">
        <v>1</v>
      </c>
      <c r="J11" s="367"/>
      <c r="K11" s="367"/>
      <c r="L11" s="337"/>
      <c r="M11" s="445"/>
      <c r="N11" s="339"/>
      <c r="O11" s="109">
        <f t="shared" si="0"/>
        <v>0</v>
      </c>
      <c r="P11" s="341"/>
      <c r="Q11" s="109">
        <f t="shared" si="1"/>
        <v>0</v>
      </c>
      <c r="R11" s="112">
        <f t="shared" si="2"/>
        <v>0</v>
      </c>
    </row>
    <row r="12" spans="2:18" x14ac:dyDescent="0.3">
      <c r="B12" s="693"/>
      <c r="C12" s="694"/>
      <c r="D12" s="691"/>
      <c r="E12" s="691"/>
      <c r="F12" s="506"/>
      <c r="G12" s="84" t="s">
        <v>115</v>
      </c>
      <c r="H12" s="84">
        <v>12</v>
      </c>
      <c r="I12" s="84">
        <v>1</v>
      </c>
      <c r="J12" s="367"/>
      <c r="K12" s="367"/>
      <c r="L12" s="337"/>
      <c r="M12" s="445"/>
      <c r="N12" s="339"/>
      <c r="O12" s="109">
        <f t="shared" si="0"/>
        <v>0</v>
      </c>
      <c r="P12" s="341"/>
      <c r="Q12" s="109">
        <f t="shared" si="1"/>
        <v>0</v>
      </c>
      <c r="R12" s="112">
        <f t="shared" si="2"/>
        <v>0</v>
      </c>
    </row>
    <row r="13" spans="2:18" x14ac:dyDescent="0.3">
      <c r="B13" s="693"/>
      <c r="C13" s="694"/>
      <c r="D13" s="691">
        <v>4</v>
      </c>
      <c r="E13" s="691">
        <v>16</v>
      </c>
      <c r="F13" s="506"/>
      <c r="G13" s="84" t="s">
        <v>114</v>
      </c>
      <c r="H13" s="84">
        <v>12</v>
      </c>
      <c r="I13" s="84">
        <v>1</v>
      </c>
      <c r="J13" s="367"/>
      <c r="K13" s="367"/>
      <c r="L13" s="337"/>
      <c r="M13" s="445"/>
      <c r="N13" s="339"/>
      <c r="O13" s="109">
        <f t="shared" si="0"/>
        <v>0</v>
      </c>
      <c r="P13" s="341"/>
      <c r="Q13" s="109">
        <f t="shared" si="1"/>
        <v>0</v>
      </c>
      <c r="R13" s="112">
        <f t="shared" si="2"/>
        <v>0</v>
      </c>
    </row>
    <row r="14" spans="2:18" x14ac:dyDescent="0.3">
      <c r="B14" s="693"/>
      <c r="C14" s="694"/>
      <c r="D14" s="691"/>
      <c r="E14" s="691"/>
      <c r="F14" s="506"/>
      <c r="G14" s="84" t="s">
        <v>115</v>
      </c>
      <c r="H14" s="84">
        <v>12</v>
      </c>
      <c r="I14" s="84">
        <v>1</v>
      </c>
      <c r="J14" s="367"/>
      <c r="K14" s="367"/>
      <c r="L14" s="337"/>
      <c r="M14" s="445"/>
      <c r="N14" s="339"/>
      <c r="O14" s="109">
        <f t="shared" si="0"/>
        <v>0</v>
      </c>
      <c r="P14" s="341"/>
      <c r="Q14" s="109">
        <f t="shared" si="1"/>
        <v>0</v>
      </c>
      <c r="R14" s="112">
        <f t="shared" si="2"/>
        <v>0</v>
      </c>
    </row>
    <row r="15" spans="2:18" x14ac:dyDescent="0.3">
      <c r="B15" s="693"/>
      <c r="C15" s="694"/>
      <c r="D15" s="691">
        <v>8</v>
      </c>
      <c r="E15" s="691">
        <v>32</v>
      </c>
      <c r="F15" s="506"/>
      <c r="G15" s="84" t="s">
        <v>114</v>
      </c>
      <c r="H15" s="84">
        <v>12</v>
      </c>
      <c r="I15" s="84">
        <v>1</v>
      </c>
      <c r="J15" s="367"/>
      <c r="K15" s="367"/>
      <c r="L15" s="337"/>
      <c r="M15" s="445"/>
      <c r="N15" s="339"/>
      <c r="O15" s="109">
        <f t="shared" si="0"/>
        <v>0</v>
      </c>
      <c r="P15" s="341"/>
      <c r="Q15" s="109">
        <f t="shared" si="1"/>
        <v>0</v>
      </c>
      <c r="R15" s="112">
        <f t="shared" si="2"/>
        <v>0</v>
      </c>
    </row>
    <row r="16" spans="2:18" x14ac:dyDescent="0.3">
      <c r="B16" s="693"/>
      <c r="C16" s="695"/>
      <c r="D16" s="691"/>
      <c r="E16" s="691"/>
      <c r="F16" s="504"/>
      <c r="G16" s="84" t="s">
        <v>115</v>
      </c>
      <c r="H16" s="84">
        <v>12</v>
      </c>
      <c r="I16" s="84">
        <v>1</v>
      </c>
      <c r="J16" s="367"/>
      <c r="K16" s="367"/>
      <c r="L16" s="337"/>
      <c r="M16" s="445"/>
      <c r="N16" s="339"/>
      <c r="O16" s="109">
        <f t="shared" si="0"/>
        <v>0</v>
      </c>
      <c r="P16" s="341"/>
      <c r="Q16" s="109">
        <f t="shared" si="1"/>
        <v>0</v>
      </c>
      <c r="R16" s="112">
        <f t="shared" si="2"/>
        <v>0</v>
      </c>
    </row>
    <row r="17" spans="2:18" x14ac:dyDescent="0.3">
      <c r="B17" s="693"/>
      <c r="C17" s="694" t="s">
        <v>289</v>
      </c>
      <c r="D17" s="691">
        <v>1</v>
      </c>
      <c r="E17" s="691">
        <v>3.5</v>
      </c>
      <c r="F17" s="503">
        <v>1024</v>
      </c>
      <c r="G17" s="84" t="s">
        <v>114</v>
      </c>
      <c r="H17" s="84">
        <v>12</v>
      </c>
      <c r="I17" s="84">
        <v>1</v>
      </c>
      <c r="J17" s="425"/>
      <c r="K17" s="425"/>
      <c r="L17" s="425"/>
      <c r="M17" s="445"/>
      <c r="N17" s="445"/>
      <c r="O17" s="109">
        <f t="shared" si="0"/>
        <v>0</v>
      </c>
      <c r="P17" s="109">
        <f>N17*730</f>
        <v>0</v>
      </c>
      <c r="Q17" s="109">
        <f t="shared" ref="Q17:Q22" si="3">(O17+P17)*I17</f>
        <v>0</v>
      </c>
      <c r="R17" s="112">
        <f t="shared" si="2"/>
        <v>0</v>
      </c>
    </row>
    <row r="18" spans="2:18" x14ac:dyDescent="0.3">
      <c r="B18" s="693"/>
      <c r="C18" s="694"/>
      <c r="D18" s="691"/>
      <c r="E18" s="691"/>
      <c r="F18" s="506"/>
      <c r="G18" s="84" t="s">
        <v>115</v>
      </c>
      <c r="H18" s="84">
        <v>12</v>
      </c>
      <c r="I18" s="84">
        <v>1</v>
      </c>
      <c r="J18" s="425"/>
      <c r="K18" s="425"/>
      <c r="L18" s="425"/>
      <c r="M18" s="445"/>
      <c r="N18" s="445"/>
      <c r="O18" s="109">
        <f t="shared" si="0"/>
        <v>0</v>
      </c>
      <c r="P18" s="109">
        <f t="shared" ref="P18:P21" si="4">N18*730</f>
        <v>0</v>
      </c>
      <c r="Q18" s="109">
        <f t="shared" si="3"/>
        <v>0</v>
      </c>
      <c r="R18" s="112">
        <f t="shared" si="2"/>
        <v>0</v>
      </c>
    </row>
    <row r="19" spans="2:18" x14ac:dyDescent="0.3">
      <c r="B19" s="693"/>
      <c r="C19" s="694"/>
      <c r="D19" s="691">
        <v>2</v>
      </c>
      <c r="E19" s="691">
        <v>7</v>
      </c>
      <c r="F19" s="506"/>
      <c r="G19" s="84" t="s">
        <v>114</v>
      </c>
      <c r="H19" s="84">
        <v>12</v>
      </c>
      <c r="I19" s="84">
        <v>1</v>
      </c>
      <c r="J19" s="425"/>
      <c r="K19" s="425"/>
      <c r="L19" s="425"/>
      <c r="M19" s="445"/>
      <c r="N19" s="445"/>
      <c r="O19" s="109">
        <f t="shared" si="0"/>
        <v>0</v>
      </c>
      <c r="P19" s="109">
        <f t="shared" si="4"/>
        <v>0</v>
      </c>
      <c r="Q19" s="109">
        <f t="shared" si="3"/>
        <v>0</v>
      </c>
      <c r="R19" s="112">
        <f t="shared" si="2"/>
        <v>0</v>
      </c>
    </row>
    <row r="20" spans="2:18" x14ac:dyDescent="0.3">
      <c r="B20" s="693"/>
      <c r="C20" s="694"/>
      <c r="D20" s="691"/>
      <c r="E20" s="691"/>
      <c r="F20" s="506"/>
      <c r="G20" s="84" t="s">
        <v>115</v>
      </c>
      <c r="H20" s="84">
        <v>12</v>
      </c>
      <c r="I20" s="84">
        <v>1</v>
      </c>
      <c r="J20" s="425"/>
      <c r="K20" s="425"/>
      <c r="L20" s="425"/>
      <c r="M20" s="445"/>
      <c r="N20" s="445"/>
      <c r="O20" s="109">
        <f t="shared" si="0"/>
        <v>0</v>
      </c>
      <c r="P20" s="109">
        <f t="shared" si="4"/>
        <v>0</v>
      </c>
      <c r="Q20" s="109">
        <f t="shared" si="3"/>
        <v>0</v>
      </c>
      <c r="R20" s="112">
        <f t="shared" si="2"/>
        <v>0</v>
      </c>
    </row>
    <row r="21" spans="2:18" ht="14.4" customHeight="1" x14ac:dyDescent="0.3">
      <c r="B21" s="693"/>
      <c r="C21" s="694"/>
      <c r="D21" s="691">
        <v>4</v>
      </c>
      <c r="E21" s="691">
        <v>14</v>
      </c>
      <c r="F21" s="506"/>
      <c r="G21" s="84" t="s">
        <v>114</v>
      </c>
      <c r="H21" s="84">
        <v>12</v>
      </c>
      <c r="I21" s="84">
        <v>1</v>
      </c>
      <c r="J21" s="425"/>
      <c r="K21" s="425"/>
      <c r="L21" s="425"/>
      <c r="M21" s="445"/>
      <c r="N21" s="445"/>
      <c r="O21" s="109">
        <f t="shared" si="0"/>
        <v>0</v>
      </c>
      <c r="P21" s="109">
        <f t="shared" si="4"/>
        <v>0</v>
      </c>
      <c r="Q21" s="109">
        <f t="shared" si="3"/>
        <v>0</v>
      </c>
      <c r="R21" s="112">
        <f t="shared" si="2"/>
        <v>0</v>
      </c>
    </row>
    <row r="22" spans="2:18" ht="14.4" customHeight="1" thickBot="1" x14ac:dyDescent="0.35">
      <c r="B22" s="620"/>
      <c r="C22" s="696"/>
      <c r="D22" s="692"/>
      <c r="E22" s="692"/>
      <c r="F22" s="556"/>
      <c r="G22" s="85" t="s">
        <v>115</v>
      </c>
      <c r="H22" s="85">
        <v>12</v>
      </c>
      <c r="I22" s="85">
        <v>1</v>
      </c>
      <c r="J22" s="437"/>
      <c r="K22" s="437"/>
      <c r="L22" s="437"/>
      <c r="M22" s="458"/>
      <c r="N22" s="459"/>
      <c r="O22" s="115">
        <f t="shared" si="0"/>
        <v>0</v>
      </c>
      <c r="P22" s="115">
        <f>N22*730</f>
        <v>0</v>
      </c>
      <c r="Q22" s="115">
        <f t="shared" si="3"/>
        <v>0</v>
      </c>
      <c r="R22" s="117">
        <f>Q22*H22</f>
        <v>0</v>
      </c>
    </row>
    <row r="23" spans="2:18" ht="15" thickTop="1" x14ac:dyDescent="0.3">
      <c r="K23" s="157"/>
      <c r="L23" s="157"/>
    </row>
    <row r="24" spans="2:18" ht="15" thickBot="1" x14ac:dyDescent="0.35">
      <c r="R24" s="142">
        <f>SUM(R5:R22)</f>
        <v>0</v>
      </c>
    </row>
    <row r="25" spans="2:18" ht="15" thickTop="1" x14ac:dyDescent="0.3">
      <c r="B25" s="510" t="s">
        <v>150</v>
      </c>
      <c r="C25" s="510"/>
      <c r="D25" s="510"/>
      <c r="E25" s="510"/>
      <c r="F25" s="510"/>
    </row>
    <row r="26" spans="2:18" x14ac:dyDescent="0.3">
      <c r="B26" s="511" t="s">
        <v>569</v>
      </c>
      <c r="C26" s="511"/>
      <c r="D26" s="511"/>
      <c r="E26" s="511"/>
      <c r="F26" s="511"/>
    </row>
    <row r="27" spans="2:18" ht="14.25" customHeight="1" x14ac:dyDescent="0.3">
      <c r="B27" s="512" t="s">
        <v>306</v>
      </c>
      <c r="C27" s="512"/>
      <c r="D27" s="512"/>
      <c r="E27" s="512"/>
      <c r="F27" s="512"/>
    </row>
    <row r="28" spans="2:18" x14ac:dyDescent="0.3">
      <c r="B28" s="512"/>
      <c r="C28" s="512"/>
      <c r="D28" s="512"/>
      <c r="E28" s="512"/>
      <c r="F28" s="512"/>
    </row>
    <row r="29" spans="2:18" ht="14.85" customHeight="1" x14ac:dyDescent="0.3">
      <c r="B29" s="512"/>
      <c r="C29" s="512"/>
      <c r="D29" s="512"/>
      <c r="E29" s="512"/>
      <c r="F29" s="512"/>
      <c r="G29" s="105"/>
      <c r="H29" s="105"/>
      <c r="I29" s="105"/>
      <c r="J29" s="105"/>
      <c r="K29" s="105"/>
      <c r="L29" s="105"/>
      <c r="M29" s="105"/>
      <c r="N29" s="105"/>
      <c r="O29" s="105"/>
      <c r="P29" s="105"/>
    </row>
    <row r="30" spans="2:18" x14ac:dyDescent="0.3">
      <c r="B30" s="512"/>
      <c r="C30" s="512"/>
      <c r="D30" s="512"/>
      <c r="E30" s="512"/>
      <c r="F30" s="512"/>
      <c r="G30" s="105"/>
      <c r="H30" s="105"/>
      <c r="I30" s="105"/>
      <c r="J30" s="105"/>
      <c r="K30" s="105"/>
      <c r="L30" s="105"/>
      <c r="M30" s="105"/>
      <c r="N30" s="105"/>
      <c r="O30" s="105"/>
      <c r="P30" s="105"/>
    </row>
    <row r="31" spans="2:18" x14ac:dyDescent="0.3">
      <c r="B31" s="512"/>
      <c r="C31" s="512"/>
      <c r="D31" s="512"/>
      <c r="E31" s="512"/>
      <c r="F31" s="512"/>
    </row>
    <row r="32" spans="2:18" ht="14.25" customHeight="1" x14ac:dyDescent="0.3">
      <c r="B32" s="494" t="s">
        <v>515</v>
      </c>
      <c r="C32" s="494"/>
      <c r="D32" s="494"/>
      <c r="E32" s="494"/>
      <c r="F32" s="494"/>
    </row>
    <row r="33" spans="2:6" x14ac:dyDescent="0.3">
      <c r="B33" s="494"/>
      <c r="C33" s="494"/>
      <c r="D33" s="494"/>
      <c r="E33" s="494"/>
      <c r="F33" s="494"/>
    </row>
  </sheetData>
  <sheetProtection algorithmName="SHA-512" hashValue="V2B7K58nMUSF8M0BY3vkH6VmD5oVaS2IVbI4BlyaOgaIjLfX0r+/Jg6E2VPpmN9BuLREz0Zhw+lZ8NZGtqExNg==" saltValue="LmYPPCY6L+oIS/kvvmTbCQ==" spinCount="100000" sheet="1" objects="1" scenarios="1"/>
  <mergeCells count="33">
    <mergeCell ref="J3:R3"/>
    <mergeCell ref="B2:R2"/>
    <mergeCell ref="B5:B22"/>
    <mergeCell ref="C5:C10"/>
    <mergeCell ref="C17:C22"/>
    <mergeCell ref="D15:D16"/>
    <mergeCell ref="D19:D20"/>
    <mergeCell ref="D17:D18"/>
    <mergeCell ref="D21:D22"/>
    <mergeCell ref="C11:C16"/>
    <mergeCell ref="D13:D14"/>
    <mergeCell ref="E11:E12"/>
    <mergeCell ref="E17:E18"/>
    <mergeCell ref="E13:E14"/>
    <mergeCell ref="B3:B4"/>
    <mergeCell ref="F5:F10"/>
    <mergeCell ref="C3:I3"/>
    <mergeCell ref="D7:D8"/>
    <mergeCell ref="D9:D10"/>
    <mergeCell ref="E5:E6"/>
    <mergeCell ref="E7:E8"/>
    <mergeCell ref="E9:E10"/>
    <mergeCell ref="D5:D6"/>
    <mergeCell ref="B25:F25"/>
    <mergeCell ref="B26:F26"/>
    <mergeCell ref="B27:F31"/>
    <mergeCell ref="B32:F33"/>
    <mergeCell ref="D11:D12"/>
    <mergeCell ref="F17:F22"/>
    <mergeCell ref="E19:E20"/>
    <mergeCell ref="F11:F16"/>
    <mergeCell ref="E21:E22"/>
    <mergeCell ref="E15:E16"/>
  </mergeCells>
  <phoneticPr fontId="10" type="noConversion"/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B1:K19"/>
  <sheetViews>
    <sheetView zoomScale="70" zoomScaleNormal="70" workbookViewId="0">
      <selection activeCell="G5" sqref="G5"/>
    </sheetView>
  </sheetViews>
  <sheetFormatPr defaultRowHeight="14.4" x14ac:dyDescent="0.3"/>
  <cols>
    <col min="1" max="1" width="2.77734375" customWidth="1"/>
    <col min="2" max="2" width="11.88671875" customWidth="1"/>
    <col min="3" max="3" width="70.88671875" customWidth="1"/>
    <col min="4" max="4" width="91.33203125" customWidth="1"/>
    <col min="5" max="5" width="23.6640625" customWidth="1"/>
    <col min="6" max="6" width="17.21875" customWidth="1"/>
    <col min="7" max="7" width="46.77734375" customWidth="1"/>
    <col min="8" max="8" width="34.5546875" bestFit="1" customWidth="1"/>
    <col min="9" max="9" width="16.77734375" bestFit="1" customWidth="1"/>
    <col min="10" max="10" width="16.44140625" bestFit="1" customWidth="1"/>
    <col min="11" max="11" width="17" bestFit="1" customWidth="1"/>
    <col min="12" max="12" width="16.109375" customWidth="1"/>
  </cols>
  <sheetData>
    <row r="1" spans="2:11" ht="15" thickBot="1" x14ac:dyDescent="0.35"/>
    <row r="2" spans="2:11" ht="24.75" customHeight="1" thickTop="1" x14ac:dyDescent="0.3">
      <c r="B2" s="697" t="s">
        <v>401</v>
      </c>
      <c r="C2" s="698"/>
      <c r="D2" s="698"/>
      <c r="E2" s="698"/>
      <c r="F2" s="698"/>
      <c r="G2" s="698"/>
      <c r="H2" s="698"/>
      <c r="I2" s="698"/>
      <c r="J2" s="698"/>
      <c r="K2" s="699"/>
    </row>
    <row r="3" spans="2:11" ht="24.6" customHeight="1" x14ac:dyDescent="0.3">
      <c r="B3" s="518" t="s">
        <v>0</v>
      </c>
      <c r="C3" s="495" t="s">
        <v>151</v>
      </c>
      <c r="D3" s="496"/>
      <c r="E3" s="496"/>
      <c r="F3" s="497"/>
      <c r="G3" s="520" t="s">
        <v>149</v>
      </c>
      <c r="H3" s="521"/>
      <c r="I3" s="521"/>
      <c r="J3" s="521"/>
      <c r="K3" s="522"/>
    </row>
    <row r="4" spans="2:11" ht="47.85" customHeight="1" thickBot="1" x14ac:dyDescent="0.35">
      <c r="B4" s="519"/>
      <c r="C4" s="82" t="s">
        <v>215</v>
      </c>
      <c r="D4" s="82" t="s">
        <v>214</v>
      </c>
      <c r="E4" s="82" t="s">
        <v>217</v>
      </c>
      <c r="F4" s="82" t="s">
        <v>433</v>
      </c>
      <c r="G4" s="42" t="s">
        <v>573</v>
      </c>
      <c r="H4" s="21" t="s">
        <v>219</v>
      </c>
      <c r="I4" s="21" t="s">
        <v>256</v>
      </c>
      <c r="J4" s="21" t="s">
        <v>257</v>
      </c>
      <c r="K4" s="22" t="s">
        <v>148</v>
      </c>
    </row>
    <row r="5" spans="2:11" ht="65.099999999999994" customHeight="1" thickTop="1" x14ac:dyDescent="0.3">
      <c r="B5" s="700" t="s">
        <v>220</v>
      </c>
      <c r="C5" s="701" t="s">
        <v>537</v>
      </c>
      <c r="D5" s="267" t="s">
        <v>538</v>
      </c>
      <c r="E5" s="268">
        <v>4000</v>
      </c>
      <c r="F5" s="264">
        <v>12</v>
      </c>
      <c r="G5" s="460"/>
      <c r="H5" s="460"/>
      <c r="I5" s="461"/>
      <c r="J5" s="220">
        <f>I5*E5</f>
        <v>0</v>
      </c>
      <c r="K5" s="270">
        <f>J5*F5</f>
        <v>0</v>
      </c>
    </row>
    <row r="6" spans="2:11" ht="97.5" customHeight="1" x14ac:dyDescent="0.3">
      <c r="B6" s="589"/>
      <c r="C6" s="702"/>
      <c r="D6" s="172" t="s">
        <v>539</v>
      </c>
      <c r="E6" s="269">
        <v>3500</v>
      </c>
      <c r="F6" s="192">
        <v>6</v>
      </c>
      <c r="G6" s="462"/>
      <c r="H6" s="462"/>
      <c r="I6" s="463"/>
      <c r="J6" s="219">
        <f>I6*E6</f>
        <v>0</v>
      </c>
      <c r="K6" s="271">
        <f>J6*F6</f>
        <v>0</v>
      </c>
    </row>
    <row r="7" spans="2:11" ht="54.6" customHeight="1" x14ac:dyDescent="0.3">
      <c r="B7" s="589"/>
      <c r="C7" s="595" t="s">
        <v>258</v>
      </c>
      <c r="D7" s="164" t="s">
        <v>542</v>
      </c>
      <c r="E7" s="127">
        <v>100000</v>
      </c>
      <c r="F7" s="98">
        <v>3</v>
      </c>
      <c r="G7" s="389"/>
      <c r="H7" s="389"/>
      <c r="I7" s="464"/>
      <c r="J7" s="160">
        <f>IF(E7&lt;=50000,0,(E7-50000)*I7)</f>
        <v>0</v>
      </c>
      <c r="K7" s="161">
        <f>J7*F7</f>
        <v>0</v>
      </c>
    </row>
    <row r="8" spans="2:11" ht="82.5" customHeight="1" x14ac:dyDescent="0.3">
      <c r="B8" s="589"/>
      <c r="C8" s="578"/>
      <c r="D8" s="164" t="s">
        <v>541</v>
      </c>
      <c r="E8" s="127">
        <v>100000</v>
      </c>
      <c r="F8" s="98">
        <v>3</v>
      </c>
      <c r="G8" s="389"/>
      <c r="H8" s="389"/>
      <c r="I8" s="465"/>
      <c r="J8" s="160">
        <f>IF(E8&lt;=50000,0,(E8-50000)*I8)</f>
        <v>0</v>
      </c>
      <c r="K8" s="161">
        <f>J8*F8</f>
        <v>0</v>
      </c>
    </row>
    <row r="9" spans="2:11" ht="69.599999999999994" customHeight="1" thickBot="1" x14ac:dyDescent="0.35">
      <c r="B9" s="590"/>
      <c r="C9" s="579"/>
      <c r="D9" s="165" t="s">
        <v>540</v>
      </c>
      <c r="E9" s="128">
        <v>10000</v>
      </c>
      <c r="F9" s="91">
        <v>3</v>
      </c>
      <c r="G9" s="391"/>
      <c r="H9" s="391"/>
      <c r="I9" s="466"/>
      <c r="J9" s="208">
        <f>I9*E9</f>
        <v>0</v>
      </c>
      <c r="K9" s="218">
        <f>J9*F9</f>
        <v>0</v>
      </c>
    </row>
    <row r="10" spans="2:11" ht="15" thickTop="1" x14ac:dyDescent="0.3"/>
    <row r="11" spans="2:11" ht="15" thickBot="1" x14ac:dyDescent="0.35">
      <c r="K11" s="142">
        <f>SUM(K5:K9)</f>
        <v>0</v>
      </c>
    </row>
    <row r="12" spans="2:11" ht="15" thickTop="1" x14ac:dyDescent="0.3">
      <c r="B12" s="510" t="s">
        <v>150</v>
      </c>
      <c r="C12" s="510"/>
    </row>
    <row r="13" spans="2:11" x14ac:dyDescent="0.3">
      <c r="B13" s="511" t="s">
        <v>569</v>
      </c>
      <c r="C13" s="511"/>
    </row>
    <row r="14" spans="2:11" ht="14.25" customHeight="1" x14ac:dyDescent="0.3">
      <c r="B14" s="512" t="s">
        <v>306</v>
      </c>
      <c r="C14" s="512"/>
    </row>
    <row r="15" spans="2:11" ht="19.350000000000001" customHeight="1" x14ac:dyDescent="0.3">
      <c r="B15" s="512"/>
      <c r="C15" s="512"/>
    </row>
    <row r="16" spans="2:11" ht="21.6" customHeight="1" x14ac:dyDescent="0.3">
      <c r="B16" s="512"/>
      <c r="C16" s="512"/>
    </row>
    <row r="17" spans="2:3" x14ac:dyDescent="0.3">
      <c r="B17" s="512"/>
      <c r="C17" s="512"/>
    </row>
    <row r="18" spans="2:3" x14ac:dyDescent="0.3">
      <c r="B18" s="494" t="s">
        <v>515</v>
      </c>
      <c r="C18" s="494"/>
    </row>
    <row r="19" spans="2:3" x14ac:dyDescent="0.3">
      <c r="B19" s="494"/>
      <c r="C19" s="494"/>
    </row>
  </sheetData>
  <sheetProtection algorithmName="SHA-512" hashValue="QLq1OGDocXC+jiCj9ArWVkTGdh96rU+7odFG1f6PRvXmI5iKBFI7PSsn+eLcuXYnJUKgVbWJOq4XmwLoVwj8DA==" saltValue="PX6/+HTUmBVKZFZ3dNHhlQ==" spinCount="100000" sheet="1" objects="1" scenarios="1"/>
  <mergeCells count="11">
    <mergeCell ref="B14:C17"/>
    <mergeCell ref="B18:C19"/>
    <mergeCell ref="B12:C12"/>
    <mergeCell ref="B13:C13"/>
    <mergeCell ref="B2:K2"/>
    <mergeCell ref="C7:C9"/>
    <mergeCell ref="B5:B9"/>
    <mergeCell ref="C5:C6"/>
    <mergeCell ref="B3:B4"/>
    <mergeCell ref="C3:F3"/>
    <mergeCell ref="G3:K3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C677-CCC9-4E11-B002-8BBE626DF079}">
  <sheetPr>
    <tabColor rgb="FF00B050"/>
  </sheetPr>
  <dimension ref="B1:P17"/>
  <sheetViews>
    <sheetView topLeftCell="D1" zoomScale="70" zoomScaleNormal="70" workbookViewId="0">
      <selection activeCell="H5" sqref="H5"/>
    </sheetView>
  </sheetViews>
  <sheetFormatPr defaultRowHeight="14.4" x14ac:dyDescent="0.3"/>
  <cols>
    <col min="1" max="1" width="2.77734375" customWidth="1"/>
    <col min="3" max="3" width="58.77734375" customWidth="1"/>
    <col min="4" max="4" width="73" customWidth="1"/>
    <col min="5" max="5" width="21.88671875" bestFit="1" customWidth="1"/>
    <col min="6" max="6" width="24.6640625" bestFit="1" customWidth="1"/>
    <col min="7" max="7" width="16.109375" bestFit="1" customWidth="1"/>
    <col min="8" max="8" width="34.88671875" customWidth="1"/>
    <col min="9" max="9" width="35" bestFit="1" customWidth="1"/>
    <col min="10" max="10" width="34.21875" bestFit="1" customWidth="1"/>
    <col min="11" max="11" width="14.88671875" customWidth="1"/>
    <col min="12" max="12" width="14.44140625" bestFit="1" customWidth="1"/>
    <col min="13" max="13" width="14.44140625" customWidth="1"/>
    <col min="14" max="14" width="14.44140625" bestFit="1" customWidth="1"/>
    <col min="15" max="15" width="17.33203125" customWidth="1"/>
    <col min="16" max="16" width="16.77734375" bestFit="1" customWidth="1"/>
  </cols>
  <sheetData>
    <row r="1" spans="2:16" ht="15" thickBot="1" x14ac:dyDescent="0.35"/>
    <row r="2" spans="2:16" ht="18" thickTop="1" x14ac:dyDescent="0.3">
      <c r="B2" s="697" t="s">
        <v>402</v>
      </c>
      <c r="C2" s="698"/>
      <c r="D2" s="698"/>
      <c r="E2" s="698"/>
      <c r="F2" s="698"/>
      <c r="G2" s="698"/>
      <c r="H2" s="698"/>
      <c r="I2" s="698"/>
      <c r="J2" s="698"/>
      <c r="K2" s="698"/>
      <c r="L2" s="698"/>
      <c r="M2" s="698"/>
      <c r="N2" s="698"/>
      <c r="O2" s="698"/>
      <c r="P2" s="699"/>
    </row>
    <row r="3" spans="2:16" x14ac:dyDescent="0.3">
      <c r="B3" s="518" t="s">
        <v>0</v>
      </c>
      <c r="C3" s="495" t="s">
        <v>151</v>
      </c>
      <c r="D3" s="496"/>
      <c r="E3" s="496"/>
      <c r="F3" s="496"/>
      <c r="G3" s="497"/>
      <c r="H3" s="520" t="s">
        <v>149</v>
      </c>
      <c r="I3" s="521"/>
      <c r="J3" s="521"/>
      <c r="K3" s="521"/>
      <c r="L3" s="521"/>
      <c r="M3" s="521"/>
      <c r="N3" s="521"/>
      <c r="O3" s="521"/>
      <c r="P3" s="522"/>
    </row>
    <row r="4" spans="2:16" ht="43.5" customHeight="1" thickBot="1" x14ac:dyDescent="0.35">
      <c r="B4" s="519"/>
      <c r="C4" s="82" t="s">
        <v>215</v>
      </c>
      <c r="D4" s="82" t="s">
        <v>214</v>
      </c>
      <c r="E4" s="82" t="s">
        <v>260</v>
      </c>
      <c r="F4" s="82" t="s">
        <v>259</v>
      </c>
      <c r="G4" s="82" t="s">
        <v>433</v>
      </c>
      <c r="H4" s="42" t="s">
        <v>573</v>
      </c>
      <c r="I4" s="21" t="s">
        <v>440</v>
      </c>
      <c r="J4" s="21" t="s">
        <v>441</v>
      </c>
      <c r="K4" s="21" t="s">
        <v>547</v>
      </c>
      <c r="L4" s="21" t="s">
        <v>442</v>
      </c>
      <c r="M4" s="21" t="s">
        <v>548</v>
      </c>
      <c r="N4" s="21" t="s">
        <v>443</v>
      </c>
      <c r="O4" s="24" t="s">
        <v>421</v>
      </c>
      <c r="P4" s="22" t="s">
        <v>148</v>
      </c>
    </row>
    <row r="5" spans="2:16" ht="90.75" customHeight="1" thickTop="1" x14ac:dyDescent="0.3">
      <c r="B5" s="700" t="s">
        <v>220</v>
      </c>
      <c r="C5" s="577" t="s">
        <v>543</v>
      </c>
      <c r="D5" s="342" t="s">
        <v>545</v>
      </c>
      <c r="E5" s="213">
        <v>1</v>
      </c>
      <c r="F5" s="344" t="s">
        <v>32</v>
      </c>
      <c r="G5" s="15">
        <v>6</v>
      </c>
      <c r="H5" s="467"/>
      <c r="I5" s="467"/>
      <c r="J5" s="345"/>
      <c r="K5" s="444"/>
      <c r="L5" s="170">
        <f>K5*730</f>
        <v>0</v>
      </c>
      <c r="M5" s="346"/>
      <c r="N5" s="346"/>
      <c r="O5" s="295">
        <f>L5*E5</f>
        <v>0</v>
      </c>
      <c r="P5" s="217">
        <f>O5*G5</f>
        <v>0</v>
      </c>
    </row>
    <row r="6" spans="2:16" ht="97.5" customHeight="1" x14ac:dyDescent="0.3">
      <c r="B6" s="693"/>
      <c r="C6" s="578"/>
      <c r="D6" s="333" t="s">
        <v>544</v>
      </c>
      <c r="E6" s="127">
        <v>1</v>
      </c>
      <c r="F6" s="127">
        <v>1</v>
      </c>
      <c r="G6" s="98">
        <v>6</v>
      </c>
      <c r="H6" s="468"/>
      <c r="I6" s="468"/>
      <c r="J6" s="468"/>
      <c r="K6" s="446"/>
      <c r="L6" s="178">
        <f>K6*730</f>
        <v>0</v>
      </c>
      <c r="M6" s="446"/>
      <c r="N6" s="178">
        <f>M6*730</f>
        <v>0</v>
      </c>
      <c r="O6" s="296">
        <f>L6*E6+N6*F6</f>
        <v>0</v>
      </c>
      <c r="P6" s="161">
        <f>O6*G6</f>
        <v>0</v>
      </c>
    </row>
    <row r="7" spans="2:16" ht="101.25" customHeight="1" thickBot="1" x14ac:dyDescent="0.35">
      <c r="B7" s="620"/>
      <c r="C7" s="579"/>
      <c r="D7" s="343" t="s">
        <v>546</v>
      </c>
      <c r="E7" s="128">
        <v>1</v>
      </c>
      <c r="F7" s="128">
        <v>1</v>
      </c>
      <c r="G7" s="91">
        <v>6</v>
      </c>
      <c r="H7" s="469"/>
      <c r="I7" s="469"/>
      <c r="J7" s="469"/>
      <c r="K7" s="470"/>
      <c r="L7" s="184">
        <f>K7*730</f>
        <v>0</v>
      </c>
      <c r="M7" s="470"/>
      <c r="N7" s="184">
        <f>M7*730</f>
        <v>0</v>
      </c>
      <c r="O7" s="297">
        <f>L7*E7+N7*F7</f>
        <v>0</v>
      </c>
      <c r="P7" s="218">
        <f>O7*G7</f>
        <v>0</v>
      </c>
    </row>
    <row r="8" spans="2:16" ht="15" thickTop="1" x14ac:dyDescent="0.3"/>
    <row r="9" spans="2:16" ht="15" thickBot="1" x14ac:dyDescent="0.35">
      <c r="P9" s="142">
        <f>SUM(P5:P7)</f>
        <v>0</v>
      </c>
    </row>
    <row r="10" spans="2:16" ht="15" thickTop="1" x14ac:dyDescent="0.3"/>
    <row r="12" spans="2:16" x14ac:dyDescent="0.3">
      <c r="B12" s="510" t="s">
        <v>150</v>
      </c>
      <c r="C12" s="510"/>
      <c r="D12" s="510"/>
      <c r="E12" s="510"/>
    </row>
    <row r="13" spans="2:16" x14ac:dyDescent="0.3">
      <c r="B13" s="511" t="s">
        <v>569</v>
      </c>
      <c r="C13" s="511"/>
      <c r="D13" s="511"/>
      <c r="E13" s="511"/>
    </row>
    <row r="14" spans="2:16" ht="14.25" customHeight="1" x14ac:dyDescent="0.3">
      <c r="B14" s="512" t="s">
        <v>306</v>
      </c>
      <c r="C14" s="512"/>
      <c r="D14" s="512"/>
      <c r="E14" s="512"/>
    </row>
    <row r="15" spans="2:16" x14ac:dyDescent="0.3">
      <c r="B15" s="512"/>
      <c r="C15" s="512"/>
      <c r="D15" s="512"/>
      <c r="E15" s="512"/>
    </row>
    <row r="16" spans="2:16" x14ac:dyDescent="0.3">
      <c r="B16" s="512"/>
      <c r="C16" s="512"/>
      <c r="D16" s="512"/>
      <c r="E16" s="512"/>
    </row>
    <row r="17" spans="2:5" x14ac:dyDescent="0.3">
      <c r="B17" s="593" t="s">
        <v>515</v>
      </c>
      <c r="C17" s="593"/>
      <c r="D17" s="593"/>
      <c r="E17" s="593"/>
    </row>
  </sheetData>
  <sheetProtection algorithmName="SHA-512" hashValue="XHkvndy/C2BJh9aHDsEGXxXYGrWel6r7MU2aSrjAkVHJlvp8cOxMEiUoJQ88XRyT4pzYTQWEjizDVUo5zzZxOA==" saltValue="CWb/xSyty8kQkxR73lVYOA==" spinCount="100000" sheet="1" objects="1" scenarios="1"/>
  <mergeCells count="10">
    <mergeCell ref="B14:E16"/>
    <mergeCell ref="B17:E17"/>
    <mergeCell ref="B12:E12"/>
    <mergeCell ref="B2:P2"/>
    <mergeCell ref="B3:B4"/>
    <mergeCell ref="C3:G3"/>
    <mergeCell ref="B5:B7"/>
    <mergeCell ref="C5:C7"/>
    <mergeCell ref="B13:E13"/>
    <mergeCell ref="H3:P3"/>
  </mergeCells>
  <phoneticPr fontId="10" type="noConversion"/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976DB-6242-4D92-A425-89CF2F0544F7}">
  <sheetPr>
    <tabColor rgb="FF00B050"/>
  </sheetPr>
  <dimension ref="B1:L18"/>
  <sheetViews>
    <sheetView zoomScale="85" zoomScaleNormal="85" workbookViewId="0">
      <selection activeCell="G5" sqref="G5"/>
    </sheetView>
  </sheetViews>
  <sheetFormatPr defaultRowHeight="14.4" x14ac:dyDescent="0.3"/>
  <cols>
    <col min="1" max="1" width="2.77734375" customWidth="1"/>
    <col min="2" max="2" width="10.77734375" customWidth="1"/>
    <col min="3" max="3" width="42" customWidth="1"/>
    <col min="4" max="4" width="41.6640625" customWidth="1"/>
    <col min="5" max="5" width="22.33203125" customWidth="1"/>
    <col min="6" max="6" width="16.109375" customWidth="1"/>
    <col min="7" max="7" width="27.44140625" customWidth="1"/>
    <col min="8" max="8" width="34.44140625" customWidth="1"/>
    <col min="9" max="9" width="21.109375" customWidth="1"/>
    <col min="10" max="10" width="22.88671875" customWidth="1"/>
    <col min="11" max="12" width="16.77734375" bestFit="1" customWidth="1"/>
  </cols>
  <sheetData>
    <row r="1" spans="2:12" ht="15" thickBot="1" x14ac:dyDescent="0.35"/>
    <row r="2" spans="2:12" ht="18" thickTop="1" x14ac:dyDescent="0.3">
      <c r="B2" s="697" t="s">
        <v>403</v>
      </c>
      <c r="C2" s="698"/>
      <c r="D2" s="698"/>
      <c r="E2" s="698"/>
      <c r="F2" s="698"/>
      <c r="G2" s="698"/>
      <c r="H2" s="698"/>
      <c r="I2" s="698"/>
      <c r="J2" s="698"/>
      <c r="K2" s="698"/>
      <c r="L2" s="699"/>
    </row>
    <row r="3" spans="2:12" x14ac:dyDescent="0.3">
      <c r="B3" s="518" t="s">
        <v>0</v>
      </c>
      <c r="C3" s="495" t="s">
        <v>151</v>
      </c>
      <c r="D3" s="496"/>
      <c r="E3" s="496"/>
      <c r="F3" s="497"/>
      <c r="G3" s="520" t="s">
        <v>149</v>
      </c>
      <c r="H3" s="521"/>
      <c r="I3" s="521"/>
      <c r="J3" s="521"/>
      <c r="K3" s="521"/>
      <c r="L3" s="522"/>
    </row>
    <row r="4" spans="2:12" ht="58.2" thickBot="1" x14ac:dyDescent="0.35">
      <c r="B4" s="519"/>
      <c r="C4" s="82" t="s">
        <v>11</v>
      </c>
      <c r="D4" s="82" t="s">
        <v>116</v>
      </c>
      <c r="E4" s="82" t="s">
        <v>261</v>
      </c>
      <c r="F4" s="82" t="s">
        <v>431</v>
      </c>
      <c r="G4" s="42" t="s">
        <v>573</v>
      </c>
      <c r="H4" s="21" t="s">
        <v>219</v>
      </c>
      <c r="I4" s="21" t="s">
        <v>145</v>
      </c>
      <c r="J4" s="21" t="s">
        <v>146</v>
      </c>
      <c r="K4" s="21" t="s">
        <v>218</v>
      </c>
      <c r="L4" s="22" t="s">
        <v>148</v>
      </c>
    </row>
    <row r="5" spans="2:12" ht="38.1" customHeight="1" thickTop="1" x14ac:dyDescent="0.3">
      <c r="B5" s="700" t="s">
        <v>221</v>
      </c>
      <c r="C5" s="577" t="s">
        <v>549</v>
      </c>
      <c r="D5" s="272" t="s">
        <v>264</v>
      </c>
      <c r="E5" s="15">
        <v>700</v>
      </c>
      <c r="F5" s="15">
        <v>18</v>
      </c>
      <c r="G5" s="492"/>
      <c r="H5" s="471"/>
      <c r="I5" s="457"/>
      <c r="J5" s="216">
        <f>I5*730</f>
        <v>0</v>
      </c>
      <c r="K5" s="216">
        <f>J5*E5</f>
        <v>0</v>
      </c>
      <c r="L5" s="217">
        <f>IF(F5&lt;=1,0,K5*(F5-1))</f>
        <v>0</v>
      </c>
    </row>
    <row r="6" spans="2:12" ht="47.1" customHeight="1" x14ac:dyDescent="0.3">
      <c r="B6" s="693"/>
      <c r="C6" s="703"/>
      <c r="D6" s="164" t="s">
        <v>263</v>
      </c>
      <c r="E6" s="98">
        <v>50</v>
      </c>
      <c r="F6" s="98">
        <v>6</v>
      </c>
      <c r="G6" s="472"/>
      <c r="H6" s="472"/>
      <c r="I6" s="347"/>
      <c r="J6" s="465"/>
      <c r="K6" s="160">
        <f>J6*E6</f>
        <v>0</v>
      </c>
      <c r="L6" s="161">
        <f>IF(F6&lt;=1,0,K6*(F6-1))</f>
        <v>0</v>
      </c>
    </row>
    <row r="7" spans="2:12" ht="48" customHeight="1" thickBot="1" x14ac:dyDescent="0.35">
      <c r="B7" s="620"/>
      <c r="C7" s="704"/>
      <c r="D7" s="165" t="s">
        <v>262</v>
      </c>
      <c r="E7" s="221">
        <v>100000000</v>
      </c>
      <c r="F7" s="91">
        <v>12</v>
      </c>
      <c r="G7" s="473"/>
      <c r="H7" s="473"/>
      <c r="I7" s="348"/>
      <c r="J7" s="466"/>
      <c r="K7" s="208">
        <f>J7*E7/10000</f>
        <v>0</v>
      </c>
      <c r="L7" s="218">
        <f>IF(F7&lt;=1,0,K7*(F7-1))</f>
        <v>0</v>
      </c>
    </row>
    <row r="8" spans="2:12" ht="15" thickTop="1" x14ac:dyDescent="0.3"/>
    <row r="9" spans="2:12" ht="15" thickBot="1" x14ac:dyDescent="0.35">
      <c r="L9" s="142">
        <f>SUM(L5:L7)</f>
        <v>0</v>
      </c>
    </row>
    <row r="10" spans="2:12" ht="15" thickTop="1" x14ac:dyDescent="0.3"/>
    <row r="12" spans="2:12" x14ac:dyDescent="0.3">
      <c r="B12" s="510" t="s">
        <v>150</v>
      </c>
      <c r="C12" s="510"/>
      <c r="D12" s="510"/>
      <c r="E12" s="510"/>
    </row>
    <row r="13" spans="2:12" x14ac:dyDescent="0.3">
      <c r="B13" s="511" t="s">
        <v>569</v>
      </c>
      <c r="C13" s="511"/>
      <c r="D13" s="511"/>
      <c r="E13" s="511"/>
    </row>
    <row r="14" spans="2:12" ht="14.25" customHeight="1" x14ac:dyDescent="0.3">
      <c r="B14" s="512" t="s">
        <v>306</v>
      </c>
      <c r="C14" s="512"/>
      <c r="D14" s="512"/>
      <c r="E14" s="512"/>
    </row>
    <row r="15" spans="2:12" x14ac:dyDescent="0.3">
      <c r="B15" s="512"/>
      <c r="C15" s="512"/>
      <c r="D15" s="512"/>
      <c r="E15" s="512"/>
    </row>
    <row r="16" spans="2:12" x14ac:dyDescent="0.3">
      <c r="B16" s="512"/>
      <c r="C16" s="512"/>
      <c r="D16" s="512"/>
      <c r="E16" s="512"/>
    </row>
    <row r="17" spans="2:5" x14ac:dyDescent="0.3">
      <c r="B17" s="494" t="s">
        <v>515</v>
      </c>
      <c r="C17" s="494"/>
      <c r="D17" s="494"/>
      <c r="E17" s="494"/>
    </row>
    <row r="18" spans="2:5" x14ac:dyDescent="0.3">
      <c r="B18" s="494"/>
      <c r="C18" s="494"/>
      <c r="D18" s="494"/>
      <c r="E18" s="494"/>
    </row>
  </sheetData>
  <sheetProtection algorithmName="SHA-512" hashValue="Fo28p+HgSowfu6JdpXY7WXiuc88iIJjW7wvBUXUSt73tCTffxjrDAK43cNLVwQ4ZXjshQHkRfvg3ycGnYzchEA==" saltValue="Fc0OhSP5BK0TciiMqs5BRA==" spinCount="100000" sheet="1" objects="1" scenarios="1"/>
  <mergeCells count="10">
    <mergeCell ref="B14:E16"/>
    <mergeCell ref="B17:E18"/>
    <mergeCell ref="B12:E12"/>
    <mergeCell ref="B2:L2"/>
    <mergeCell ref="B3:B4"/>
    <mergeCell ref="C3:F3"/>
    <mergeCell ref="B5:B7"/>
    <mergeCell ref="C5:C7"/>
    <mergeCell ref="B13:E13"/>
    <mergeCell ref="G3:L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FA2FE-A2C6-4BDE-B26C-B9F0D50714CD}">
  <sheetPr>
    <tabColor rgb="FF00B050"/>
  </sheetPr>
  <dimension ref="B1:R25"/>
  <sheetViews>
    <sheetView topLeftCell="D1" zoomScale="85" zoomScaleNormal="85" workbookViewId="0">
      <selection activeCell="M5" sqref="M5"/>
    </sheetView>
  </sheetViews>
  <sheetFormatPr defaultRowHeight="14.4" x14ac:dyDescent="0.3"/>
  <cols>
    <col min="1" max="1" width="2" customWidth="1"/>
    <col min="3" max="3" width="86.44140625" customWidth="1"/>
    <col min="4" max="4" width="28.6640625" customWidth="1"/>
    <col min="6" max="6" width="42.77734375" bestFit="1" customWidth="1"/>
    <col min="7" max="8" width="14.77734375" bestFit="1" customWidth="1"/>
    <col min="9" max="9" width="10" bestFit="1" customWidth="1"/>
    <col min="10" max="10" width="13.88671875" bestFit="1" customWidth="1"/>
    <col min="11" max="11" width="16.77734375" bestFit="1" customWidth="1"/>
    <col min="12" max="12" width="17.33203125" bestFit="1" customWidth="1"/>
    <col min="13" max="13" width="18.6640625" customWidth="1"/>
    <col min="14" max="14" width="35.5546875" customWidth="1"/>
    <col min="15" max="15" width="17.77734375" customWidth="1"/>
    <col min="16" max="16" width="16.109375" bestFit="1" customWidth="1"/>
    <col min="17" max="17" width="16.77734375" bestFit="1" customWidth="1"/>
    <col min="18" max="18" width="16" bestFit="1" customWidth="1"/>
    <col min="19" max="19" width="14.77734375" customWidth="1"/>
    <col min="20" max="20" width="18.109375" customWidth="1"/>
  </cols>
  <sheetData>
    <row r="1" spans="2:18" ht="8.25" customHeight="1" thickBot="1" x14ac:dyDescent="0.35"/>
    <row r="2" spans="2:18" ht="18" thickTop="1" x14ac:dyDescent="0.35">
      <c r="B2" s="533" t="s">
        <v>399</v>
      </c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5"/>
    </row>
    <row r="3" spans="2:18" ht="22.5" customHeight="1" x14ac:dyDescent="0.3">
      <c r="B3" s="518" t="s">
        <v>0</v>
      </c>
      <c r="C3" s="536" t="s">
        <v>151</v>
      </c>
      <c r="D3" s="537"/>
      <c r="E3" s="537"/>
      <c r="F3" s="537"/>
      <c r="G3" s="537"/>
      <c r="H3" s="537"/>
      <c r="I3" s="537"/>
      <c r="J3" s="537"/>
      <c r="K3" s="537"/>
      <c r="L3" s="538"/>
      <c r="M3" s="548" t="s">
        <v>149</v>
      </c>
      <c r="N3" s="549"/>
      <c r="O3" s="549"/>
      <c r="P3" s="549"/>
      <c r="Q3" s="549"/>
      <c r="R3" s="550"/>
    </row>
    <row r="4" spans="2:18" ht="58.2" thickBot="1" x14ac:dyDescent="0.35">
      <c r="B4" s="519"/>
      <c r="C4" s="530" t="s">
        <v>188</v>
      </c>
      <c r="D4" s="531"/>
      <c r="E4" s="532"/>
      <c r="F4" s="10" t="s">
        <v>36</v>
      </c>
      <c r="G4" s="174" t="s">
        <v>235</v>
      </c>
      <c r="H4" s="174" t="s">
        <v>236</v>
      </c>
      <c r="I4" s="10" t="s">
        <v>198</v>
      </c>
      <c r="J4" s="10" t="s">
        <v>143</v>
      </c>
      <c r="K4" s="10" t="s">
        <v>199</v>
      </c>
      <c r="L4" s="10" t="s">
        <v>437</v>
      </c>
      <c r="M4" s="42" t="s">
        <v>573</v>
      </c>
      <c r="N4" s="102" t="s">
        <v>219</v>
      </c>
      <c r="O4" s="102" t="s">
        <v>145</v>
      </c>
      <c r="P4" s="102" t="s">
        <v>146</v>
      </c>
      <c r="Q4" s="102" t="s">
        <v>239</v>
      </c>
      <c r="R4" s="103" t="s">
        <v>197</v>
      </c>
    </row>
    <row r="5" spans="2:18" ht="15" thickTop="1" x14ac:dyDescent="0.3">
      <c r="B5" s="539" t="s">
        <v>237</v>
      </c>
      <c r="C5" s="541" t="s">
        <v>483</v>
      </c>
      <c r="D5" s="544" t="s">
        <v>204</v>
      </c>
      <c r="E5" s="101" t="s">
        <v>41</v>
      </c>
      <c r="F5" s="162" t="s">
        <v>234</v>
      </c>
      <c r="G5" s="354">
        <v>4</v>
      </c>
      <c r="H5" s="354">
        <v>2</v>
      </c>
      <c r="I5" s="334">
        <v>28</v>
      </c>
      <c r="J5" s="334">
        <v>56</v>
      </c>
      <c r="K5" s="84">
        <v>5</v>
      </c>
      <c r="L5" s="84">
        <v>12</v>
      </c>
      <c r="M5" s="364"/>
      <c r="N5" s="367"/>
      <c r="O5" s="366"/>
      <c r="P5" s="109">
        <f>O5*730</f>
        <v>0</v>
      </c>
      <c r="Q5" s="109">
        <f t="shared" ref="Q5:Q16" si="0">P5*K5</f>
        <v>0</v>
      </c>
      <c r="R5" s="112">
        <f t="shared" ref="R5:R16" si="1">Q5*L5</f>
        <v>0</v>
      </c>
    </row>
    <row r="6" spans="2:18" x14ac:dyDescent="0.3">
      <c r="B6" s="539"/>
      <c r="C6" s="542"/>
      <c r="D6" s="545"/>
      <c r="E6" s="101" t="s">
        <v>107</v>
      </c>
      <c r="F6" s="162" t="s">
        <v>234</v>
      </c>
      <c r="G6" s="354">
        <v>8</v>
      </c>
      <c r="H6" s="354">
        <v>2</v>
      </c>
      <c r="I6" s="334">
        <v>64</v>
      </c>
      <c r="J6" s="334">
        <v>300</v>
      </c>
      <c r="K6" s="84">
        <v>5</v>
      </c>
      <c r="L6" s="84">
        <v>12</v>
      </c>
      <c r="M6" s="364"/>
      <c r="N6" s="367"/>
      <c r="O6" s="366"/>
      <c r="P6" s="109">
        <f>O6*730</f>
        <v>0</v>
      </c>
      <c r="Q6" s="109">
        <f t="shared" si="0"/>
        <v>0</v>
      </c>
      <c r="R6" s="112">
        <f t="shared" si="1"/>
        <v>0</v>
      </c>
    </row>
    <row r="7" spans="2:18" x14ac:dyDescent="0.3">
      <c r="B7" s="539"/>
      <c r="C7" s="542"/>
      <c r="D7" s="546"/>
      <c r="E7" s="101" t="s">
        <v>108</v>
      </c>
      <c r="F7" s="162" t="s">
        <v>234</v>
      </c>
      <c r="G7" s="354">
        <v>8</v>
      </c>
      <c r="H7" s="354">
        <v>2</v>
      </c>
      <c r="I7" s="334">
        <v>56</v>
      </c>
      <c r="J7" s="334">
        <v>112</v>
      </c>
      <c r="K7" s="84">
        <v>5</v>
      </c>
      <c r="L7" s="84">
        <v>12</v>
      </c>
      <c r="M7" s="364"/>
      <c r="N7" s="367"/>
      <c r="O7" s="366"/>
      <c r="P7" s="109">
        <f>O7*730</f>
        <v>0</v>
      </c>
      <c r="Q7" s="109">
        <f t="shared" si="0"/>
        <v>0</v>
      </c>
      <c r="R7" s="112">
        <f t="shared" si="1"/>
        <v>0</v>
      </c>
    </row>
    <row r="8" spans="2:18" x14ac:dyDescent="0.3">
      <c r="B8" s="539"/>
      <c r="C8" s="542"/>
      <c r="D8" s="546"/>
      <c r="E8" s="101" t="s">
        <v>109</v>
      </c>
      <c r="F8" s="162" t="s">
        <v>234</v>
      </c>
      <c r="G8" s="354">
        <v>8</v>
      </c>
      <c r="H8" s="354">
        <v>4</v>
      </c>
      <c r="I8" s="334">
        <v>64</v>
      </c>
      <c r="J8" s="334">
        <v>0</v>
      </c>
      <c r="K8" s="84">
        <v>5</v>
      </c>
      <c r="L8" s="84">
        <v>12</v>
      </c>
      <c r="M8" s="364"/>
      <c r="N8" s="367"/>
      <c r="O8" s="366"/>
      <c r="P8" s="109">
        <f t="shared" ref="P8:P16" si="2">O8*730</f>
        <v>0</v>
      </c>
      <c r="Q8" s="109">
        <f t="shared" si="0"/>
        <v>0</v>
      </c>
      <c r="R8" s="112">
        <f t="shared" si="1"/>
        <v>0</v>
      </c>
    </row>
    <row r="9" spans="2:18" x14ac:dyDescent="0.3">
      <c r="B9" s="539"/>
      <c r="C9" s="542"/>
      <c r="D9" s="546"/>
      <c r="E9" s="101" t="s">
        <v>133</v>
      </c>
      <c r="F9" s="162" t="s">
        <v>234</v>
      </c>
      <c r="G9" s="354">
        <v>8</v>
      </c>
      <c r="H9" s="354">
        <v>4</v>
      </c>
      <c r="I9" s="334">
        <v>64</v>
      </c>
      <c r="J9" s="334">
        <v>300</v>
      </c>
      <c r="K9" s="84">
        <v>5</v>
      </c>
      <c r="L9" s="84">
        <v>12</v>
      </c>
      <c r="M9" s="364"/>
      <c r="N9" s="367"/>
      <c r="O9" s="366"/>
      <c r="P9" s="109">
        <f t="shared" si="2"/>
        <v>0</v>
      </c>
      <c r="Q9" s="109">
        <f t="shared" si="0"/>
        <v>0</v>
      </c>
      <c r="R9" s="112">
        <f t="shared" si="1"/>
        <v>0</v>
      </c>
    </row>
    <row r="10" spans="2:18" x14ac:dyDescent="0.3">
      <c r="B10" s="539"/>
      <c r="C10" s="542"/>
      <c r="D10" s="544" t="s">
        <v>205</v>
      </c>
      <c r="E10" s="101" t="s">
        <v>51</v>
      </c>
      <c r="F10" s="162" t="s">
        <v>234</v>
      </c>
      <c r="G10" s="354">
        <v>16</v>
      </c>
      <c r="H10" s="354">
        <v>8</v>
      </c>
      <c r="I10" s="334">
        <v>128</v>
      </c>
      <c r="J10" s="334">
        <v>256</v>
      </c>
      <c r="K10" s="84">
        <v>4</v>
      </c>
      <c r="L10" s="84">
        <v>6</v>
      </c>
      <c r="M10" s="364"/>
      <c r="N10" s="367"/>
      <c r="O10" s="366"/>
      <c r="P10" s="109">
        <f t="shared" si="2"/>
        <v>0</v>
      </c>
      <c r="Q10" s="109">
        <f t="shared" si="0"/>
        <v>0</v>
      </c>
      <c r="R10" s="112">
        <f t="shared" si="1"/>
        <v>0</v>
      </c>
    </row>
    <row r="11" spans="2:18" x14ac:dyDescent="0.3">
      <c r="B11" s="539"/>
      <c r="C11" s="542"/>
      <c r="D11" s="546"/>
      <c r="E11" s="101" t="s">
        <v>53</v>
      </c>
      <c r="F11" s="162" t="s">
        <v>234</v>
      </c>
      <c r="G11" s="354">
        <v>16</v>
      </c>
      <c r="H11" s="354">
        <v>4</v>
      </c>
      <c r="I11" s="334">
        <v>112</v>
      </c>
      <c r="J11" s="334">
        <v>224</v>
      </c>
      <c r="K11" s="84">
        <v>4</v>
      </c>
      <c r="L11" s="84">
        <v>6</v>
      </c>
      <c r="M11" s="364"/>
      <c r="N11" s="367"/>
      <c r="O11" s="366"/>
      <c r="P11" s="109">
        <f t="shared" si="2"/>
        <v>0</v>
      </c>
      <c r="Q11" s="109">
        <f t="shared" si="0"/>
        <v>0</v>
      </c>
      <c r="R11" s="112">
        <f t="shared" si="1"/>
        <v>0</v>
      </c>
    </row>
    <row r="12" spans="2:18" x14ac:dyDescent="0.3">
      <c r="B12" s="539"/>
      <c r="C12" s="542"/>
      <c r="D12" s="546"/>
      <c r="E12" s="101" t="s">
        <v>54</v>
      </c>
      <c r="F12" s="162" t="s">
        <v>234</v>
      </c>
      <c r="G12" s="354">
        <v>16</v>
      </c>
      <c r="H12" s="354">
        <v>4</v>
      </c>
      <c r="I12" s="334">
        <v>128</v>
      </c>
      <c r="J12" s="334">
        <v>600</v>
      </c>
      <c r="K12" s="84">
        <v>4</v>
      </c>
      <c r="L12" s="84">
        <v>6</v>
      </c>
      <c r="M12" s="364"/>
      <c r="N12" s="367"/>
      <c r="O12" s="366"/>
      <c r="P12" s="109">
        <f t="shared" si="2"/>
        <v>0</v>
      </c>
      <c r="Q12" s="109">
        <f t="shared" si="0"/>
        <v>0</v>
      </c>
      <c r="R12" s="112">
        <f t="shared" si="1"/>
        <v>0</v>
      </c>
    </row>
    <row r="13" spans="2:18" x14ac:dyDescent="0.3">
      <c r="B13" s="539"/>
      <c r="C13" s="542"/>
      <c r="D13" s="546"/>
      <c r="E13" s="101" t="s">
        <v>55</v>
      </c>
      <c r="F13" s="162" t="s">
        <v>234</v>
      </c>
      <c r="G13" s="354">
        <v>8</v>
      </c>
      <c r="H13" s="354">
        <v>2</v>
      </c>
      <c r="I13" s="334">
        <v>219</v>
      </c>
      <c r="J13" s="334">
        <v>256</v>
      </c>
      <c r="K13" s="84">
        <v>4</v>
      </c>
      <c r="L13" s="84">
        <v>6</v>
      </c>
      <c r="M13" s="364"/>
      <c r="N13" s="367"/>
      <c r="O13" s="366"/>
      <c r="P13" s="109">
        <f t="shared" si="2"/>
        <v>0</v>
      </c>
      <c r="Q13" s="109">
        <f t="shared" si="0"/>
        <v>0</v>
      </c>
      <c r="R13" s="112">
        <f t="shared" si="1"/>
        <v>0</v>
      </c>
    </row>
    <row r="14" spans="2:18" x14ac:dyDescent="0.3">
      <c r="B14" s="539"/>
      <c r="C14" s="542"/>
      <c r="D14" s="544" t="s">
        <v>187</v>
      </c>
      <c r="E14" s="101" t="s">
        <v>64</v>
      </c>
      <c r="F14" s="162" t="s">
        <v>234</v>
      </c>
      <c r="G14" s="354">
        <v>32</v>
      </c>
      <c r="H14" s="354">
        <v>8</v>
      </c>
      <c r="I14" s="334">
        <v>256</v>
      </c>
      <c r="J14" s="334">
        <v>800</v>
      </c>
      <c r="K14" s="84">
        <v>2</v>
      </c>
      <c r="L14" s="84">
        <v>3</v>
      </c>
      <c r="M14" s="364"/>
      <c r="N14" s="367"/>
      <c r="O14" s="366"/>
      <c r="P14" s="109">
        <f t="shared" si="2"/>
        <v>0</v>
      </c>
      <c r="Q14" s="109">
        <f t="shared" si="0"/>
        <v>0</v>
      </c>
      <c r="R14" s="112">
        <f t="shared" si="1"/>
        <v>0</v>
      </c>
    </row>
    <row r="15" spans="2:18" x14ac:dyDescent="0.3">
      <c r="B15" s="539"/>
      <c r="C15" s="542"/>
      <c r="D15" s="545"/>
      <c r="E15" s="101" t="s">
        <v>65</v>
      </c>
      <c r="F15" s="162" t="s">
        <v>234</v>
      </c>
      <c r="G15" s="354">
        <v>32</v>
      </c>
      <c r="H15" s="354">
        <v>8</v>
      </c>
      <c r="I15" s="334">
        <v>256</v>
      </c>
      <c r="J15" s="334">
        <v>1200</v>
      </c>
      <c r="K15" s="84">
        <v>2</v>
      </c>
      <c r="L15" s="84">
        <v>3</v>
      </c>
      <c r="M15" s="364"/>
      <c r="N15" s="367"/>
      <c r="O15" s="366"/>
      <c r="P15" s="109">
        <f t="shared" si="2"/>
        <v>0</v>
      </c>
      <c r="Q15" s="109">
        <f t="shared" si="0"/>
        <v>0</v>
      </c>
      <c r="R15" s="112">
        <f t="shared" si="1"/>
        <v>0</v>
      </c>
    </row>
    <row r="16" spans="2:18" ht="15" thickBot="1" x14ac:dyDescent="0.35">
      <c r="B16" s="540"/>
      <c r="C16" s="543"/>
      <c r="D16" s="547"/>
      <c r="E16" s="137" t="s">
        <v>66</v>
      </c>
      <c r="F16" s="204" t="s">
        <v>234</v>
      </c>
      <c r="G16" s="355">
        <v>64</v>
      </c>
      <c r="H16" s="355">
        <v>16</v>
      </c>
      <c r="I16" s="2">
        <v>432</v>
      </c>
      <c r="J16" s="2">
        <v>864</v>
      </c>
      <c r="K16" s="85">
        <v>1</v>
      </c>
      <c r="L16" s="85">
        <v>3</v>
      </c>
      <c r="M16" s="378"/>
      <c r="N16" s="379"/>
      <c r="O16" s="380"/>
      <c r="P16" s="115">
        <f t="shared" si="2"/>
        <v>0</v>
      </c>
      <c r="Q16" s="115">
        <f t="shared" si="0"/>
        <v>0</v>
      </c>
      <c r="R16" s="117">
        <f t="shared" si="1"/>
        <v>0</v>
      </c>
    </row>
    <row r="17" spans="3:18" ht="15" thickTop="1" x14ac:dyDescent="0.3"/>
    <row r="18" spans="3:18" ht="15" thickBot="1" x14ac:dyDescent="0.35">
      <c r="R18" s="142">
        <f>SUM(R5:R16)</f>
        <v>0</v>
      </c>
    </row>
    <row r="19" spans="3:18" ht="15" thickTop="1" x14ac:dyDescent="0.3">
      <c r="C19" s="528" t="s">
        <v>150</v>
      </c>
      <c r="D19" s="528"/>
    </row>
    <row r="20" spans="3:18" x14ac:dyDescent="0.3">
      <c r="C20" s="529" t="s">
        <v>569</v>
      </c>
      <c r="D20" s="529"/>
    </row>
    <row r="21" spans="3:18" ht="14.25" customHeight="1" x14ac:dyDescent="0.3">
      <c r="C21" s="512" t="s">
        <v>306</v>
      </c>
      <c r="D21" s="512"/>
    </row>
    <row r="22" spans="3:18" x14ac:dyDescent="0.3">
      <c r="C22" s="512"/>
      <c r="D22" s="512"/>
    </row>
    <row r="23" spans="3:18" ht="14.25" customHeight="1" x14ac:dyDescent="0.3">
      <c r="C23" s="512"/>
      <c r="D23" s="512"/>
      <c r="E23" s="105"/>
      <c r="F23" s="105"/>
      <c r="G23" s="105"/>
      <c r="H23" s="105"/>
      <c r="I23" s="105"/>
    </row>
    <row r="24" spans="3:18" x14ac:dyDescent="0.3">
      <c r="C24" s="494" t="s">
        <v>515</v>
      </c>
      <c r="D24" s="494"/>
      <c r="E24" s="105"/>
      <c r="F24" s="105"/>
      <c r="G24" s="105"/>
      <c r="H24" s="105"/>
      <c r="I24" s="105"/>
    </row>
    <row r="25" spans="3:18" x14ac:dyDescent="0.3">
      <c r="C25" s="494"/>
      <c r="D25" s="494"/>
    </row>
  </sheetData>
  <sheetProtection algorithmName="SHA-512" hashValue="do141WMeMTil5J+bRlkgFR0wxgEdVR6gZo7ip50eX4wqMem9jArgSgCF1EI04ZuF4VGqiNKMHkXOwU6I4T0qOw==" saltValue="5XysCAMce//EfQ/rFtTTuA==" spinCount="100000" sheet="1" objects="1" scenarios="1"/>
  <mergeCells count="14">
    <mergeCell ref="B2:R2"/>
    <mergeCell ref="B3:B4"/>
    <mergeCell ref="C3:L3"/>
    <mergeCell ref="B5:B16"/>
    <mergeCell ref="C5:C16"/>
    <mergeCell ref="D5:D9"/>
    <mergeCell ref="D10:D13"/>
    <mergeCell ref="D14:D16"/>
    <mergeCell ref="M3:R3"/>
    <mergeCell ref="C21:D23"/>
    <mergeCell ref="C24:D25"/>
    <mergeCell ref="C19:D19"/>
    <mergeCell ref="C20:D20"/>
    <mergeCell ref="C4:E4"/>
  </mergeCells>
  <phoneticPr fontId="10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B1:L20"/>
  <sheetViews>
    <sheetView zoomScaleNormal="100" workbookViewId="0">
      <selection activeCell="G5" sqref="G5"/>
    </sheetView>
  </sheetViews>
  <sheetFormatPr defaultRowHeight="14.4" x14ac:dyDescent="0.3"/>
  <cols>
    <col min="1" max="1" width="3" customWidth="1"/>
    <col min="2" max="2" width="10.21875" customWidth="1"/>
    <col min="3" max="3" width="32.5546875" customWidth="1"/>
    <col min="4" max="4" width="39.21875" bestFit="1" customWidth="1"/>
    <col min="5" max="5" width="17.33203125" customWidth="1"/>
    <col min="6" max="6" width="17" customWidth="1"/>
    <col min="7" max="7" width="17.6640625" customWidth="1"/>
    <col min="8" max="8" width="35" bestFit="1" customWidth="1"/>
    <col min="9" max="9" width="11.5546875" customWidth="1"/>
    <col min="11" max="11" width="17.6640625" customWidth="1"/>
    <col min="12" max="12" width="11.6640625" customWidth="1"/>
  </cols>
  <sheetData>
    <row r="1" spans="2:12" ht="15" thickBot="1" x14ac:dyDescent="0.35"/>
    <row r="2" spans="2:12" ht="18" thickTop="1" x14ac:dyDescent="0.35">
      <c r="B2" s="533" t="s">
        <v>404</v>
      </c>
      <c r="C2" s="534"/>
      <c r="D2" s="534"/>
      <c r="E2" s="534"/>
      <c r="F2" s="534"/>
      <c r="G2" s="534"/>
      <c r="H2" s="534"/>
      <c r="I2" s="534"/>
      <c r="J2" s="534"/>
      <c r="K2" s="534"/>
      <c r="L2" s="535"/>
    </row>
    <row r="3" spans="2:12" ht="33" customHeight="1" x14ac:dyDescent="0.3">
      <c r="B3" s="518" t="s">
        <v>0</v>
      </c>
      <c r="C3" s="495" t="s">
        <v>151</v>
      </c>
      <c r="D3" s="571"/>
      <c r="E3" s="571"/>
      <c r="F3" s="571"/>
      <c r="G3" s="705" t="s">
        <v>149</v>
      </c>
      <c r="H3" s="706"/>
      <c r="I3" s="706"/>
      <c r="J3" s="706"/>
      <c r="K3" s="706"/>
      <c r="L3" s="707"/>
    </row>
    <row r="4" spans="2:12" ht="61.35" customHeight="1" thickBot="1" x14ac:dyDescent="0.35">
      <c r="B4" s="519"/>
      <c r="C4" s="82" t="s">
        <v>11</v>
      </c>
      <c r="D4" s="82" t="s">
        <v>248</v>
      </c>
      <c r="E4" s="82" t="s">
        <v>249</v>
      </c>
      <c r="F4" s="82" t="s">
        <v>438</v>
      </c>
      <c r="G4" s="42" t="s">
        <v>573</v>
      </c>
      <c r="H4" s="21" t="s">
        <v>219</v>
      </c>
      <c r="I4" s="21" t="s">
        <v>117</v>
      </c>
      <c r="J4" s="21" t="s">
        <v>22</v>
      </c>
      <c r="K4" s="21" t="s">
        <v>239</v>
      </c>
      <c r="L4" s="22" t="s">
        <v>148</v>
      </c>
    </row>
    <row r="5" spans="2:12" ht="86.1" customHeight="1" thickTop="1" x14ac:dyDescent="0.3">
      <c r="B5" s="589" t="s">
        <v>250</v>
      </c>
      <c r="C5" s="694" t="s">
        <v>550</v>
      </c>
      <c r="D5" s="6" t="s">
        <v>551</v>
      </c>
      <c r="E5" s="98">
        <v>5</v>
      </c>
      <c r="F5" s="98">
        <v>3</v>
      </c>
      <c r="G5" s="389"/>
      <c r="H5" s="389"/>
      <c r="I5" s="465"/>
      <c r="J5" s="160">
        <f>730*I5</f>
        <v>0</v>
      </c>
      <c r="K5" s="160">
        <f>J5*E5</f>
        <v>0</v>
      </c>
      <c r="L5" s="132">
        <f>K5*F5</f>
        <v>0</v>
      </c>
    </row>
    <row r="6" spans="2:12" ht="62.85" customHeight="1" x14ac:dyDescent="0.3">
      <c r="B6" s="589"/>
      <c r="C6" s="694"/>
      <c r="D6" s="6" t="s">
        <v>552</v>
      </c>
      <c r="E6" s="98">
        <v>5</v>
      </c>
      <c r="F6" s="98">
        <v>6</v>
      </c>
      <c r="G6" s="389"/>
      <c r="H6" s="389"/>
      <c r="I6" s="465"/>
      <c r="J6" s="160">
        <f>730*I6</f>
        <v>0</v>
      </c>
      <c r="K6" s="160">
        <f t="shared" ref="K6:K8" si="0">J6*E6</f>
        <v>0</v>
      </c>
      <c r="L6" s="132">
        <f t="shared" ref="L6:L8" si="1">K6*F6</f>
        <v>0</v>
      </c>
    </row>
    <row r="7" spans="2:12" ht="63.6" customHeight="1" x14ac:dyDescent="0.3">
      <c r="B7" s="589"/>
      <c r="C7" s="570"/>
      <c r="D7" s="6" t="s">
        <v>553</v>
      </c>
      <c r="E7" s="98">
        <v>4</v>
      </c>
      <c r="F7" s="98">
        <v>6</v>
      </c>
      <c r="G7" s="389"/>
      <c r="H7" s="389"/>
      <c r="I7" s="465"/>
      <c r="J7" s="160">
        <f>730*I7</f>
        <v>0</v>
      </c>
      <c r="K7" s="160">
        <f t="shared" si="0"/>
        <v>0</v>
      </c>
      <c r="L7" s="132">
        <f t="shared" si="1"/>
        <v>0</v>
      </c>
    </row>
    <row r="8" spans="2:12" ht="66.75" customHeight="1" thickBot="1" x14ac:dyDescent="0.35">
      <c r="B8" s="590"/>
      <c r="C8" s="592"/>
      <c r="D8" s="9" t="s">
        <v>554</v>
      </c>
      <c r="E8" s="91">
        <v>4</v>
      </c>
      <c r="F8" s="91">
        <v>4</v>
      </c>
      <c r="G8" s="391"/>
      <c r="H8" s="391"/>
      <c r="I8" s="466"/>
      <c r="J8" s="208">
        <f>730*I8</f>
        <v>0</v>
      </c>
      <c r="K8" s="208">
        <f t="shared" si="0"/>
        <v>0</v>
      </c>
      <c r="L8" s="134">
        <f t="shared" si="1"/>
        <v>0</v>
      </c>
    </row>
    <row r="9" spans="2:12" ht="15" thickTop="1" x14ac:dyDescent="0.3"/>
    <row r="10" spans="2:12" ht="15" thickBot="1" x14ac:dyDescent="0.35">
      <c r="L10" s="142">
        <f>SUM(L5:L8)</f>
        <v>0</v>
      </c>
    </row>
    <row r="11" spans="2:12" ht="15" thickTop="1" x14ac:dyDescent="0.3"/>
    <row r="13" spans="2:12" x14ac:dyDescent="0.3">
      <c r="B13" s="510" t="s">
        <v>150</v>
      </c>
      <c r="C13" s="510"/>
      <c r="D13" s="510"/>
      <c r="E13" s="510"/>
    </row>
    <row r="14" spans="2:12" x14ac:dyDescent="0.3">
      <c r="B14" s="511" t="s">
        <v>569</v>
      </c>
      <c r="C14" s="511"/>
      <c r="D14" s="511"/>
      <c r="E14" s="511"/>
    </row>
    <row r="15" spans="2:12" ht="14.25" customHeight="1" x14ac:dyDescent="0.3">
      <c r="B15" s="512" t="s">
        <v>306</v>
      </c>
      <c r="C15" s="512"/>
      <c r="D15" s="512"/>
      <c r="E15" s="512"/>
    </row>
    <row r="16" spans="2:12" x14ac:dyDescent="0.3">
      <c r="B16" s="512"/>
      <c r="C16" s="512"/>
      <c r="D16" s="512"/>
      <c r="E16" s="512"/>
    </row>
    <row r="17" spans="2:5" x14ac:dyDescent="0.3">
      <c r="B17" s="512"/>
      <c r="C17" s="512"/>
      <c r="D17" s="512"/>
      <c r="E17" s="512"/>
    </row>
    <row r="18" spans="2:5" x14ac:dyDescent="0.3">
      <c r="B18" s="512"/>
      <c r="C18" s="512"/>
      <c r="D18" s="512"/>
      <c r="E18" s="512"/>
    </row>
    <row r="19" spans="2:5" ht="14.25" customHeight="1" x14ac:dyDescent="0.3">
      <c r="B19" s="494" t="s">
        <v>515</v>
      </c>
      <c r="C19" s="494"/>
      <c r="D19" s="494"/>
      <c r="E19" s="494"/>
    </row>
    <row r="20" spans="2:5" x14ac:dyDescent="0.3">
      <c r="B20" s="494"/>
      <c r="C20" s="494"/>
      <c r="D20" s="494"/>
      <c r="E20" s="494"/>
    </row>
  </sheetData>
  <sheetProtection algorithmName="SHA-512" hashValue="UvUUlLS1C6Pf4yPLotrXcJXfbhJ+i9TnM0UnPphK6B4qd/SUT0RAeICuyf0u738k8G5ipdm1lJan+/ZylLRr8w==" saltValue="WryMeN9PqbTIXWoOmLGbsg==" spinCount="100000" sheet="1" objects="1" scenarios="1"/>
  <mergeCells count="10">
    <mergeCell ref="B13:E13"/>
    <mergeCell ref="B14:E14"/>
    <mergeCell ref="B15:E18"/>
    <mergeCell ref="B19:E20"/>
    <mergeCell ref="B2:L2"/>
    <mergeCell ref="B3:B4"/>
    <mergeCell ref="B5:B8"/>
    <mergeCell ref="C5:C8"/>
    <mergeCell ref="C3:F3"/>
    <mergeCell ref="G3:L3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30A5E-1AE8-4C22-BC6B-3124C647214C}">
  <sheetPr>
    <tabColor rgb="FF00B050"/>
  </sheetPr>
  <dimension ref="B1:I18"/>
  <sheetViews>
    <sheetView topLeftCell="B1" workbookViewId="0">
      <selection activeCell="E5" sqref="E5"/>
    </sheetView>
  </sheetViews>
  <sheetFormatPr defaultRowHeight="14.4" x14ac:dyDescent="0.3"/>
  <cols>
    <col min="1" max="1" width="3.109375" customWidth="1"/>
    <col min="2" max="2" width="38.33203125" customWidth="1"/>
    <col min="3" max="3" width="26" customWidth="1"/>
    <col min="4" max="4" width="21.21875" customWidth="1"/>
    <col min="5" max="5" width="26.33203125" customWidth="1"/>
    <col min="6" max="6" width="35.6640625" customWidth="1"/>
    <col min="7" max="7" width="27.5546875" customWidth="1"/>
    <col min="8" max="8" width="16.109375" bestFit="1" customWidth="1"/>
    <col min="9" max="9" width="17.33203125" customWidth="1"/>
  </cols>
  <sheetData>
    <row r="1" spans="2:9" ht="15" thickBot="1" x14ac:dyDescent="0.35"/>
    <row r="2" spans="2:9" ht="18" thickTop="1" x14ac:dyDescent="0.3">
      <c r="B2" s="697" t="s">
        <v>405</v>
      </c>
      <c r="C2" s="698"/>
      <c r="D2" s="698"/>
      <c r="E2" s="698"/>
      <c r="F2" s="698"/>
      <c r="G2" s="698"/>
      <c r="H2" s="698"/>
      <c r="I2" s="699"/>
    </row>
    <row r="3" spans="2:9" ht="16.5" customHeight="1" x14ac:dyDescent="0.3">
      <c r="B3" s="558" t="s">
        <v>151</v>
      </c>
      <c r="C3" s="496"/>
      <c r="D3" s="497"/>
      <c r="E3" s="520" t="s">
        <v>149</v>
      </c>
      <c r="F3" s="521"/>
      <c r="G3" s="521"/>
      <c r="H3" s="521"/>
      <c r="I3" s="522"/>
    </row>
    <row r="4" spans="2:9" ht="43.8" thickBot="1" x14ac:dyDescent="0.35">
      <c r="B4" s="81" t="s">
        <v>11</v>
      </c>
      <c r="C4" s="82" t="s">
        <v>252</v>
      </c>
      <c r="D4" s="82" t="s">
        <v>433</v>
      </c>
      <c r="E4" s="42" t="s">
        <v>573</v>
      </c>
      <c r="F4" s="21" t="s">
        <v>219</v>
      </c>
      <c r="G4" s="21" t="s">
        <v>251</v>
      </c>
      <c r="H4" s="21" t="s">
        <v>253</v>
      </c>
      <c r="I4" s="22" t="s">
        <v>245</v>
      </c>
    </row>
    <row r="5" spans="2:9" ht="44.4" thickTop="1" thickBot="1" x14ac:dyDescent="0.35">
      <c r="B5" s="210" t="s">
        <v>290</v>
      </c>
      <c r="C5" s="221">
        <v>100000000</v>
      </c>
      <c r="D5" s="91">
        <v>36</v>
      </c>
      <c r="E5" s="391"/>
      <c r="F5" s="391"/>
      <c r="G5" s="419"/>
      <c r="H5" s="209">
        <f>G5*C5/100000</f>
        <v>0</v>
      </c>
      <c r="I5" s="134">
        <f>H5*D5</f>
        <v>0</v>
      </c>
    </row>
    <row r="6" spans="2:9" ht="15" thickTop="1" x14ac:dyDescent="0.3"/>
    <row r="10" spans="2:9" x14ac:dyDescent="0.3">
      <c r="B10" s="510" t="s">
        <v>150</v>
      </c>
      <c r="C10" s="510"/>
      <c r="D10" s="510"/>
      <c r="E10" s="510"/>
    </row>
    <row r="11" spans="2:9" x14ac:dyDescent="0.3">
      <c r="B11" s="511" t="s">
        <v>569</v>
      </c>
      <c r="C11" s="511"/>
      <c r="D11" s="511"/>
      <c r="E11" s="511"/>
    </row>
    <row r="12" spans="2:9" ht="14.25" customHeight="1" x14ac:dyDescent="0.3">
      <c r="B12" s="512" t="s">
        <v>306</v>
      </c>
      <c r="C12" s="512"/>
      <c r="D12" s="512"/>
      <c r="E12" s="512"/>
    </row>
    <row r="13" spans="2:9" x14ac:dyDescent="0.3">
      <c r="B13" s="512"/>
      <c r="C13" s="512"/>
      <c r="D13" s="512"/>
      <c r="E13" s="512"/>
    </row>
    <row r="14" spans="2:9" x14ac:dyDescent="0.3">
      <c r="B14" s="512"/>
      <c r="C14" s="512"/>
      <c r="D14" s="512"/>
      <c r="E14" s="512"/>
    </row>
    <row r="15" spans="2:9" x14ac:dyDescent="0.3">
      <c r="B15" s="512"/>
      <c r="C15" s="512"/>
      <c r="D15" s="512"/>
      <c r="E15" s="512"/>
    </row>
    <row r="16" spans="2:9" x14ac:dyDescent="0.3">
      <c r="B16" s="512"/>
      <c r="C16" s="512"/>
      <c r="D16" s="512"/>
      <c r="E16" s="512"/>
    </row>
    <row r="17" spans="2:5" x14ac:dyDescent="0.3">
      <c r="B17" s="494" t="s">
        <v>515</v>
      </c>
      <c r="C17" s="494"/>
      <c r="D17" s="494"/>
      <c r="E17" s="494"/>
    </row>
    <row r="18" spans="2:5" x14ac:dyDescent="0.3">
      <c r="B18" s="494"/>
      <c r="C18" s="494"/>
      <c r="D18" s="494"/>
      <c r="E18" s="494"/>
    </row>
  </sheetData>
  <sheetProtection algorithmName="SHA-512" hashValue="VKGC62iikU0/bJFAh3IfqxH6M55f++4yKSFCq2X8w8eqjOkt1p/ZzDY7n+Ny5o2H1eeb1WYPFSfa1U/oxJL2gw==" saltValue="2yMM4pfiE7u5mW6uwj/V8Q==" spinCount="100000" sheet="1" objects="1" scenarios="1"/>
  <mergeCells count="7">
    <mergeCell ref="B17:E18"/>
    <mergeCell ref="B2:I2"/>
    <mergeCell ref="B3:D3"/>
    <mergeCell ref="B10:E10"/>
    <mergeCell ref="B12:E16"/>
    <mergeCell ref="B11:E11"/>
    <mergeCell ref="E3:I3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B1:T18"/>
  <sheetViews>
    <sheetView topLeftCell="E1" zoomScaleNormal="100" workbookViewId="0">
      <selection activeCell="M5" sqref="M5"/>
    </sheetView>
  </sheetViews>
  <sheetFormatPr defaultRowHeight="14.4" x14ac:dyDescent="0.3"/>
  <cols>
    <col min="1" max="1" width="2.77734375" customWidth="1"/>
    <col min="3" max="3" width="110.88671875" customWidth="1"/>
    <col min="4" max="4" width="51.21875" bestFit="1" customWidth="1"/>
    <col min="5" max="5" width="10.88671875" customWidth="1"/>
    <col min="6" max="6" width="19.6640625" bestFit="1" customWidth="1"/>
    <col min="7" max="7" width="10.33203125" customWidth="1"/>
    <col min="8" max="8" width="7.6640625" customWidth="1"/>
    <col min="9" max="9" width="9.109375" customWidth="1"/>
    <col min="11" max="11" width="16.109375" bestFit="1" customWidth="1"/>
    <col min="12" max="13" width="16.6640625" customWidth="1"/>
    <col min="14" max="14" width="35.33203125" customWidth="1"/>
    <col min="15" max="16" width="16.109375" customWidth="1"/>
    <col min="17" max="17" width="19.21875" customWidth="1"/>
    <col min="18" max="18" width="17.33203125" customWidth="1"/>
    <col min="19" max="19" width="14.109375" customWidth="1"/>
    <col min="20" max="20" width="17.33203125" customWidth="1"/>
  </cols>
  <sheetData>
    <row r="1" spans="2:20" ht="15" thickBot="1" x14ac:dyDescent="0.35"/>
    <row r="2" spans="2:20" ht="18" thickTop="1" x14ac:dyDescent="0.3">
      <c r="B2" s="515" t="s">
        <v>407</v>
      </c>
      <c r="C2" s="708"/>
      <c r="D2" s="516"/>
      <c r="E2" s="516"/>
      <c r="F2" s="516"/>
      <c r="G2" s="516"/>
      <c r="H2" s="516"/>
      <c r="I2" s="516"/>
      <c r="J2" s="516"/>
      <c r="K2" s="516"/>
      <c r="L2" s="516"/>
      <c r="M2" s="516"/>
      <c r="N2" s="516"/>
      <c r="O2" s="516"/>
      <c r="P2" s="516"/>
      <c r="Q2" s="516"/>
      <c r="R2" s="517"/>
    </row>
    <row r="3" spans="2:20" ht="22.35" customHeight="1" x14ac:dyDescent="0.3">
      <c r="B3" s="518" t="s">
        <v>0</v>
      </c>
      <c r="C3" s="33"/>
      <c r="D3" s="495" t="s">
        <v>151</v>
      </c>
      <c r="E3" s="496"/>
      <c r="F3" s="496"/>
      <c r="G3" s="496"/>
      <c r="H3" s="496"/>
      <c r="I3" s="496"/>
      <c r="J3" s="496"/>
      <c r="K3" s="496"/>
      <c r="L3" s="497"/>
      <c r="M3" s="709" t="s">
        <v>149</v>
      </c>
      <c r="N3" s="521"/>
      <c r="O3" s="521"/>
      <c r="P3" s="521"/>
      <c r="Q3" s="521"/>
      <c r="R3" s="522"/>
    </row>
    <row r="4" spans="2:20" ht="58.2" thickBot="1" x14ac:dyDescent="0.35">
      <c r="B4" s="519"/>
      <c r="C4" s="82" t="s">
        <v>119</v>
      </c>
      <c r="D4" s="82" t="s">
        <v>1</v>
      </c>
      <c r="E4" s="10" t="s">
        <v>120</v>
      </c>
      <c r="F4" s="10" t="s">
        <v>3</v>
      </c>
      <c r="G4" s="10" t="s">
        <v>121</v>
      </c>
      <c r="H4" s="10" t="s">
        <v>4</v>
      </c>
      <c r="I4" s="10" t="s">
        <v>122</v>
      </c>
      <c r="J4" s="10" t="s">
        <v>123</v>
      </c>
      <c r="K4" s="10" t="s">
        <v>433</v>
      </c>
      <c r="L4" s="10" t="s">
        <v>238</v>
      </c>
      <c r="M4" s="42" t="s">
        <v>573</v>
      </c>
      <c r="N4" s="21" t="s">
        <v>219</v>
      </c>
      <c r="O4" s="21" t="s">
        <v>145</v>
      </c>
      <c r="P4" s="21" t="s">
        <v>146</v>
      </c>
      <c r="Q4" s="79" t="s">
        <v>239</v>
      </c>
      <c r="R4" s="80" t="s">
        <v>148</v>
      </c>
    </row>
    <row r="5" spans="2:20" ht="35.4" customHeight="1" thickTop="1" x14ac:dyDescent="0.3">
      <c r="B5" s="561" t="s">
        <v>124</v>
      </c>
      <c r="C5" s="577" t="s">
        <v>555</v>
      </c>
      <c r="D5" s="283" t="s">
        <v>291</v>
      </c>
      <c r="E5" s="49">
        <v>52</v>
      </c>
      <c r="F5" s="50" t="s">
        <v>241</v>
      </c>
      <c r="G5" s="50">
        <v>68</v>
      </c>
      <c r="H5" s="50">
        <v>504</v>
      </c>
      <c r="I5" s="349" t="s">
        <v>32</v>
      </c>
      <c r="J5" s="349" t="s">
        <v>32</v>
      </c>
      <c r="K5" s="41">
        <v>3</v>
      </c>
      <c r="L5" s="41">
        <v>3</v>
      </c>
      <c r="M5" s="474"/>
      <c r="N5" s="474"/>
      <c r="O5" s="475"/>
      <c r="P5" s="143">
        <f>O5*730</f>
        <v>0</v>
      </c>
      <c r="Q5" s="123">
        <f>L5*P5</f>
        <v>0</v>
      </c>
      <c r="R5" s="207">
        <f>Q5*K5</f>
        <v>0</v>
      </c>
    </row>
    <row r="6" spans="2:20" ht="35.4" customHeight="1" x14ac:dyDescent="0.3">
      <c r="B6" s="523"/>
      <c r="C6" s="578"/>
      <c r="D6" s="285" t="s">
        <v>292</v>
      </c>
      <c r="E6" s="51">
        <v>64</v>
      </c>
      <c r="F6" s="52" t="s">
        <v>242</v>
      </c>
      <c r="G6" s="52">
        <v>96</v>
      </c>
      <c r="H6" s="52">
        <v>672</v>
      </c>
      <c r="I6" s="350" t="s">
        <v>32</v>
      </c>
      <c r="J6" s="350" t="s">
        <v>32</v>
      </c>
      <c r="K6" s="84">
        <v>3</v>
      </c>
      <c r="L6" s="84">
        <v>3</v>
      </c>
      <c r="M6" s="367"/>
      <c r="N6" s="367"/>
      <c r="O6" s="476"/>
      <c r="P6" s="109">
        <f>O6*730</f>
        <v>0</v>
      </c>
      <c r="Q6" s="110">
        <f>L6*P6</f>
        <v>0</v>
      </c>
      <c r="R6" s="112">
        <f>Q6*K6</f>
        <v>0</v>
      </c>
    </row>
    <row r="7" spans="2:20" ht="35.4" customHeight="1" x14ac:dyDescent="0.3">
      <c r="B7" s="523"/>
      <c r="C7" s="578"/>
      <c r="D7" s="285" t="s">
        <v>293</v>
      </c>
      <c r="E7" s="51">
        <v>64</v>
      </c>
      <c r="F7" s="52" t="s">
        <v>243</v>
      </c>
      <c r="G7" s="52">
        <v>80</v>
      </c>
      <c r="H7" s="52">
        <v>640</v>
      </c>
      <c r="I7" s="350" t="s">
        <v>32</v>
      </c>
      <c r="J7" s="350" t="s">
        <v>32</v>
      </c>
      <c r="K7" s="84">
        <v>3</v>
      </c>
      <c r="L7" s="84">
        <v>3</v>
      </c>
      <c r="M7" s="367"/>
      <c r="N7" s="367"/>
      <c r="O7" s="476"/>
      <c r="P7" s="109">
        <f>O7*730</f>
        <v>0</v>
      </c>
      <c r="Q7" s="110">
        <f>L7*P7</f>
        <v>0</v>
      </c>
      <c r="R7" s="112">
        <f>Q7*K7</f>
        <v>0</v>
      </c>
      <c r="S7" s="206">
        <f>SUM(R5:R7)</f>
        <v>0</v>
      </c>
      <c r="T7" s="38" t="s">
        <v>179</v>
      </c>
    </row>
    <row r="8" spans="2:20" ht="8.1" customHeight="1" x14ac:dyDescent="0.3">
      <c r="B8" s="523"/>
      <c r="C8" s="53"/>
      <c r="D8" s="54"/>
      <c r="E8" s="55"/>
      <c r="F8" s="56"/>
      <c r="G8" s="56"/>
      <c r="H8" s="56"/>
      <c r="I8" s="57"/>
      <c r="J8" s="57"/>
      <c r="K8" s="57"/>
      <c r="L8" s="57"/>
      <c r="M8" s="352"/>
      <c r="N8" s="352"/>
      <c r="O8" s="58"/>
      <c r="P8" s="58"/>
      <c r="Q8" s="59"/>
      <c r="R8" s="60"/>
    </row>
    <row r="9" spans="2:20" ht="76.349999999999994" customHeight="1" thickBot="1" x14ac:dyDescent="0.35">
      <c r="B9" s="524"/>
      <c r="C9" s="286" t="s">
        <v>556</v>
      </c>
      <c r="D9" s="286" t="s">
        <v>240</v>
      </c>
      <c r="E9" s="47">
        <v>36</v>
      </c>
      <c r="F9" s="48" t="s">
        <v>244</v>
      </c>
      <c r="G9" s="351" t="s">
        <v>32</v>
      </c>
      <c r="H9" s="48">
        <v>576</v>
      </c>
      <c r="I9" s="2">
        <v>15.36</v>
      </c>
      <c r="J9" s="48">
        <v>3.2</v>
      </c>
      <c r="K9" s="85">
        <v>6</v>
      </c>
      <c r="L9" s="85">
        <v>3</v>
      </c>
      <c r="M9" s="383"/>
      <c r="N9" s="383"/>
      <c r="O9" s="459"/>
      <c r="P9" s="115">
        <f>O9*730</f>
        <v>0</v>
      </c>
      <c r="Q9" s="116">
        <f>IF(L9&gt;3,L9*P9,3*P9)</f>
        <v>0</v>
      </c>
      <c r="R9" s="117">
        <f>Q9*K9</f>
        <v>0</v>
      </c>
      <c r="S9" s="206">
        <f>R9</f>
        <v>0</v>
      </c>
      <c r="T9" s="38" t="s">
        <v>180</v>
      </c>
    </row>
    <row r="10" spans="2:20" ht="15" thickTop="1" x14ac:dyDescent="0.3"/>
    <row r="11" spans="2:20" x14ac:dyDescent="0.3">
      <c r="S11" s="20">
        <f>S9+S7</f>
        <v>0</v>
      </c>
      <c r="T11" s="40" t="s">
        <v>6</v>
      </c>
    </row>
    <row r="12" spans="2:20" x14ac:dyDescent="0.3">
      <c r="B12" s="510" t="s">
        <v>150</v>
      </c>
      <c r="C12" s="510"/>
    </row>
    <row r="13" spans="2:20" x14ac:dyDescent="0.3">
      <c r="B13" s="511" t="s">
        <v>569</v>
      </c>
      <c r="C13" s="511"/>
    </row>
    <row r="14" spans="2:20" ht="14.25" customHeight="1" x14ac:dyDescent="0.3">
      <c r="B14" s="512" t="s">
        <v>306</v>
      </c>
      <c r="C14" s="512"/>
    </row>
    <row r="15" spans="2:20" x14ac:dyDescent="0.3">
      <c r="B15" s="512"/>
      <c r="C15" s="512"/>
    </row>
    <row r="16" spans="2:20" ht="14.85" customHeight="1" x14ac:dyDescent="0.3">
      <c r="B16" s="512"/>
      <c r="C16" s="512"/>
    </row>
    <row r="17" spans="2:3" x14ac:dyDescent="0.3">
      <c r="B17" s="494" t="s">
        <v>515</v>
      </c>
      <c r="C17" s="494"/>
    </row>
    <row r="18" spans="2:3" x14ac:dyDescent="0.3">
      <c r="B18" s="494"/>
      <c r="C18" s="494"/>
    </row>
  </sheetData>
  <sheetProtection algorithmName="SHA-512" hashValue="KEDEnVgYf5nW8IAOlSEmEZhKJ3Ddwvwa9nu05ssE9+bKMt/xGYtnuzHCrcT5SMiMi5ZQ2Dd7zg+5uHxz5Noi9A==" saltValue="9l53bc39GFN1p/JdpAOgPg==" spinCount="100000" sheet="1" objects="1" scenarios="1"/>
  <mergeCells count="10">
    <mergeCell ref="B2:R2"/>
    <mergeCell ref="B3:B4"/>
    <mergeCell ref="D3:L3"/>
    <mergeCell ref="B12:C12"/>
    <mergeCell ref="M3:R3"/>
    <mergeCell ref="B14:C16"/>
    <mergeCell ref="B17:C18"/>
    <mergeCell ref="B13:C13"/>
    <mergeCell ref="C5:C7"/>
    <mergeCell ref="B5:B9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B1:S73"/>
  <sheetViews>
    <sheetView topLeftCell="I1" zoomScaleNormal="100" workbookViewId="0">
      <selection activeCell="J5" sqref="J5"/>
    </sheetView>
  </sheetViews>
  <sheetFormatPr defaultRowHeight="14.4" x14ac:dyDescent="0.3"/>
  <cols>
    <col min="1" max="1" width="2.5546875" customWidth="1"/>
    <col min="3" max="3" width="54.33203125" customWidth="1"/>
    <col min="4" max="4" width="3.88671875" customWidth="1"/>
    <col min="5" max="5" width="6.21875" bestFit="1" customWidth="1"/>
    <col min="6" max="6" width="6.88671875" customWidth="1"/>
    <col min="7" max="7" width="12.77734375" customWidth="1"/>
    <col min="8" max="8" width="21" customWidth="1"/>
    <col min="9" max="9" width="15.5546875" bestFit="1" customWidth="1"/>
    <col min="10" max="10" width="60.109375" customWidth="1"/>
    <col min="11" max="11" width="36.21875" bestFit="1" customWidth="1"/>
    <col min="12" max="12" width="34.33203125" bestFit="1" customWidth="1"/>
    <col min="13" max="13" width="12.6640625" bestFit="1" customWidth="1"/>
    <col min="14" max="14" width="14" bestFit="1" customWidth="1"/>
    <col min="15" max="15" width="12.6640625" bestFit="1" customWidth="1"/>
    <col min="16" max="16" width="14" bestFit="1" customWidth="1"/>
    <col min="17" max="17" width="18.33203125" customWidth="1"/>
    <col min="18" max="18" width="21.21875" customWidth="1"/>
    <col min="19" max="19" width="18.109375" customWidth="1"/>
  </cols>
  <sheetData>
    <row r="1" spans="2:19" ht="11.25" customHeight="1" thickBot="1" x14ac:dyDescent="0.35"/>
    <row r="2" spans="2:19" ht="18" thickTop="1" x14ac:dyDescent="0.3">
      <c r="B2" s="515" t="s">
        <v>406</v>
      </c>
      <c r="C2" s="516"/>
      <c r="D2" s="516"/>
      <c r="E2" s="516"/>
      <c r="F2" s="516"/>
      <c r="G2" s="516"/>
      <c r="H2" s="516"/>
      <c r="I2" s="516"/>
      <c r="J2" s="516"/>
      <c r="K2" s="516"/>
      <c r="L2" s="516"/>
      <c r="M2" s="516"/>
      <c r="N2" s="516"/>
      <c r="O2" s="516"/>
      <c r="P2" s="516"/>
      <c r="Q2" s="516"/>
      <c r="R2" s="516"/>
      <c r="S2" s="517"/>
    </row>
    <row r="3" spans="2:19" ht="22.5" customHeight="1" x14ac:dyDescent="0.3">
      <c r="B3" s="612" t="s">
        <v>151</v>
      </c>
      <c r="C3" s="613"/>
      <c r="D3" s="613"/>
      <c r="E3" s="613"/>
      <c r="F3" s="613"/>
      <c r="G3" s="613"/>
      <c r="H3" s="613"/>
      <c r="I3" s="614"/>
      <c r="J3" s="597" t="s">
        <v>149</v>
      </c>
      <c r="K3" s="598"/>
      <c r="L3" s="598"/>
      <c r="M3" s="598"/>
      <c r="N3" s="598"/>
      <c r="O3" s="598"/>
      <c r="P3" s="598"/>
      <c r="Q3" s="598"/>
      <c r="R3" s="598"/>
      <c r="S3" s="599"/>
    </row>
    <row r="4" spans="2:19" ht="51" customHeight="1" thickBot="1" x14ac:dyDescent="0.35">
      <c r="B4" s="81" t="s">
        <v>0</v>
      </c>
      <c r="C4" s="710" t="s">
        <v>11</v>
      </c>
      <c r="D4" s="711"/>
      <c r="E4" s="44" t="s">
        <v>118</v>
      </c>
      <c r="F4" s="83" t="s">
        <v>4</v>
      </c>
      <c r="G4" s="83" t="s">
        <v>472</v>
      </c>
      <c r="H4" s="83" t="s">
        <v>473</v>
      </c>
      <c r="I4" s="83" t="s">
        <v>433</v>
      </c>
      <c r="J4" s="42" t="s">
        <v>573</v>
      </c>
      <c r="K4" s="31" t="s">
        <v>342</v>
      </c>
      <c r="L4" s="31" t="s">
        <v>418</v>
      </c>
      <c r="M4" s="31" t="s">
        <v>469</v>
      </c>
      <c r="N4" s="31" t="s">
        <v>467</v>
      </c>
      <c r="O4" s="31" t="s">
        <v>470</v>
      </c>
      <c r="P4" s="31" t="s">
        <v>468</v>
      </c>
      <c r="Q4" s="31" t="s">
        <v>471</v>
      </c>
      <c r="R4" s="31" t="s">
        <v>474</v>
      </c>
      <c r="S4" s="32" t="s">
        <v>148</v>
      </c>
    </row>
    <row r="5" spans="2:19" ht="15" thickTop="1" x14ac:dyDescent="0.3">
      <c r="B5" s="712" t="s">
        <v>267</v>
      </c>
      <c r="C5" s="577" t="s">
        <v>570</v>
      </c>
      <c r="D5" s="225" t="s">
        <v>41</v>
      </c>
      <c r="E5" s="29">
        <v>4</v>
      </c>
      <c r="F5" s="29">
        <v>14</v>
      </c>
      <c r="G5" s="29">
        <v>0.75</v>
      </c>
      <c r="H5" s="104">
        <v>2</v>
      </c>
      <c r="I5" s="104">
        <v>3</v>
      </c>
      <c r="J5" s="449"/>
      <c r="K5" s="449"/>
      <c r="L5" s="449"/>
      <c r="M5" s="477"/>
      <c r="N5" s="222">
        <f t="shared" ref="N5:N16" si="0">M5*730</f>
        <v>0</v>
      </c>
      <c r="O5" s="477"/>
      <c r="P5" s="222">
        <f t="shared" ref="P5:P16" si="1">O5*G5*730</f>
        <v>0</v>
      </c>
      <c r="Q5" s="222">
        <f>N5+P5</f>
        <v>0</v>
      </c>
      <c r="R5" s="222">
        <f>Q5*H5</f>
        <v>0</v>
      </c>
      <c r="S5" s="130">
        <f>R5*I5</f>
        <v>0</v>
      </c>
    </row>
    <row r="6" spans="2:19" x14ac:dyDescent="0.3">
      <c r="B6" s="713"/>
      <c r="C6" s="578"/>
      <c r="D6" s="226" t="s">
        <v>44</v>
      </c>
      <c r="E6" s="26">
        <v>8</v>
      </c>
      <c r="F6" s="26">
        <v>28</v>
      </c>
      <c r="G6" s="26">
        <v>1.5</v>
      </c>
      <c r="H6" s="17">
        <v>2</v>
      </c>
      <c r="I6" s="17">
        <v>3</v>
      </c>
      <c r="J6" s="451"/>
      <c r="K6" s="451"/>
      <c r="L6" s="451"/>
      <c r="M6" s="478"/>
      <c r="N6" s="235">
        <f t="shared" si="0"/>
        <v>0</v>
      </c>
      <c r="O6" s="478"/>
      <c r="P6" s="235">
        <f t="shared" si="1"/>
        <v>0</v>
      </c>
      <c r="Q6" s="223">
        <f>N6+P6</f>
        <v>0</v>
      </c>
      <c r="R6" s="223">
        <f t="shared" ref="R6:R16" si="2">Q6*H6</f>
        <v>0</v>
      </c>
      <c r="S6" s="132">
        <f t="shared" ref="S6:S16" si="3">R6*I6</f>
        <v>0</v>
      </c>
    </row>
    <row r="7" spans="2:19" x14ac:dyDescent="0.3">
      <c r="B7" s="713"/>
      <c r="C7" s="578"/>
      <c r="D7" s="226" t="s">
        <v>45</v>
      </c>
      <c r="E7" s="26">
        <v>16</v>
      </c>
      <c r="F7" s="26">
        <v>56</v>
      </c>
      <c r="G7" s="26">
        <v>3</v>
      </c>
      <c r="H7" s="17">
        <v>2</v>
      </c>
      <c r="I7" s="17">
        <v>3</v>
      </c>
      <c r="J7" s="451"/>
      <c r="K7" s="451"/>
      <c r="L7" s="451"/>
      <c r="M7" s="478"/>
      <c r="N7" s="235">
        <f t="shared" si="0"/>
        <v>0</v>
      </c>
      <c r="O7" s="478"/>
      <c r="P7" s="235">
        <f t="shared" si="1"/>
        <v>0</v>
      </c>
      <c r="Q7" s="223">
        <f t="shared" ref="Q7:Q15" si="4">N7+P7</f>
        <v>0</v>
      </c>
      <c r="R7" s="223">
        <f t="shared" si="2"/>
        <v>0</v>
      </c>
      <c r="S7" s="132">
        <f t="shared" si="3"/>
        <v>0</v>
      </c>
    </row>
    <row r="8" spans="2:19" x14ac:dyDescent="0.3">
      <c r="B8" s="713"/>
      <c r="C8" s="578"/>
      <c r="D8" s="226" t="s">
        <v>46</v>
      </c>
      <c r="E8" s="26">
        <v>32</v>
      </c>
      <c r="F8" s="26">
        <v>128</v>
      </c>
      <c r="G8" s="26">
        <v>6</v>
      </c>
      <c r="H8" s="17">
        <v>2</v>
      </c>
      <c r="I8" s="17">
        <v>2</v>
      </c>
      <c r="J8" s="451"/>
      <c r="K8" s="451"/>
      <c r="L8" s="451"/>
      <c r="M8" s="478"/>
      <c r="N8" s="235">
        <f t="shared" si="0"/>
        <v>0</v>
      </c>
      <c r="O8" s="478"/>
      <c r="P8" s="235">
        <f t="shared" si="1"/>
        <v>0</v>
      </c>
      <c r="Q8" s="223">
        <f t="shared" si="4"/>
        <v>0</v>
      </c>
      <c r="R8" s="223">
        <f t="shared" si="2"/>
        <v>0</v>
      </c>
      <c r="S8" s="132">
        <f t="shared" si="3"/>
        <v>0</v>
      </c>
    </row>
    <row r="9" spans="2:19" x14ac:dyDescent="0.3">
      <c r="B9" s="713"/>
      <c r="C9" s="578"/>
      <c r="D9" s="226" t="s">
        <v>47</v>
      </c>
      <c r="E9" s="26">
        <v>64</v>
      </c>
      <c r="F9" s="26">
        <v>256</v>
      </c>
      <c r="G9" s="26">
        <v>12</v>
      </c>
      <c r="H9" s="17">
        <v>2</v>
      </c>
      <c r="I9" s="17">
        <v>2</v>
      </c>
      <c r="J9" s="451"/>
      <c r="K9" s="451"/>
      <c r="L9" s="451"/>
      <c r="M9" s="478"/>
      <c r="N9" s="235">
        <f t="shared" si="0"/>
        <v>0</v>
      </c>
      <c r="O9" s="478"/>
      <c r="P9" s="235">
        <f t="shared" si="1"/>
        <v>0</v>
      </c>
      <c r="Q9" s="223">
        <f t="shared" si="4"/>
        <v>0</v>
      </c>
      <c r="R9" s="223">
        <f t="shared" si="2"/>
        <v>0</v>
      </c>
      <c r="S9" s="132">
        <f t="shared" si="3"/>
        <v>0</v>
      </c>
    </row>
    <row r="10" spans="2:19" ht="19.5" customHeight="1" x14ac:dyDescent="0.3">
      <c r="B10" s="713"/>
      <c r="C10" s="694" t="s">
        <v>571</v>
      </c>
      <c r="D10" s="226" t="s">
        <v>51</v>
      </c>
      <c r="E10" s="26">
        <v>8</v>
      </c>
      <c r="F10" s="26">
        <v>64</v>
      </c>
      <c r="G10" s="26">
        <v>2</v>
      </c>
      <c r="H10" s="17">
        <v>2</v>
      </c>
      <c r="I10" s="17">
        <v>2</v>
      </c>
      <c r="J10" s="451"/>
      <c r="K10" s="451"/>
      <c r="L10" s="451"/>
      <c r="M10" s="478"/>
      <c r="N10" s="235">
        <f t="shared" si="0"/>
        <v>0</v>
      </c>
      <c r="O10" s="478"/>
      <c r="P10" s="235">
        <f t="shared" si="1"/>
        <v>0</v>
      </c>
      <c r="Q10" s="223">
        <f t="shared" si="4"/>
        <v>0</v>
      </c>
      <c r="R10" s="223">
        <f t="shared" si="2"/>
        <v>0</v>
      </c>
      <c r="S10" s="132">
        <f t="shared" si="3"/>
        <v>0</v>
      </c>
    </row>
    <row r="11" spans="2:19" ht="19.5" customHeight="1" x14ac:dyDescent="0.3">
      <c r="B11" s="713"/>
      <c r="C11" s="694"/>
      <c r="D11" s="226" t="s">
        <v>53</v>
      </c>
      <c r="E11" s="26">
        <v>16</v>
      </c>
      <c r="F11" s="26">
        <v>128</v>
      </c>
      <c r="G11" s="26">
        <v>4</v>
      </c>
      <c r="H11" s="17">
        <v>2</v>
      </c>
      <c r="I11" s="17">
        <v>2</v>
      </c>
      <c r="J11" s="451"/>
      <c r="K11" s="451"/>
      <c r="L11" s="451"/>
      <c r="M11" s="478"/>
      <c r="N11" s="235">
        <f t="shared" si="0"/>
        <v>0</v>
      </c>
      <c r="O11" s="478"/>
      <c r="P11" s="235">
        <f t="shared" si="1"/>
        <v>0</v>
      </c>
      <c r="Q11" s="223">
        <f t="shared" si="4"/>
        <v>0</v>
      </c>
      <c r="R11" s="223">
        <f t="shared" si="2"/>
        <v>0</v>
      </c>
      <c r="S11" s="132">
        <f t="shared" si="3"/>
        <v>0</v>
      </c>
    </row>
    <row r="12" spans="2:19" ht="19.5" customHeight="1" x14ac:dyDescent="0.3">
      <c r="B12" s="713"/>
      <c r="C12" s="694"/>
      <c r="D12" s="226" t="s">
        <v>54</v>
      </c>
      <c r="E12" s="26">
        <v>32</v>
      </c>
      <c r="F12" s="26">
        <v>256</v>
      </c>
      <c r="G12" s="26">
        <v>8</v>
      </c>
      <c r="H12" s="17">
        <v>2</v>
      </c>
      <c r="I12" s="17">
        <v>2</v>
      </c>
      <c r="J12" s="451"/>
      <c r="K12" s="451"/>
      <c r="L12" s="451"/>
      <c r="M12" s="478"/>
      <c r="N12" s="235">
        <f t="shared" si="0"/>
        <v>0</v>
      </c>
      <c r="O12" s="478"/>
      <c r="P12" s="235">
        <f t="shared" si="1"/>
        <v>0</v>
      </c>
      <c r="Q12" s="223">
        <f t="shared" si="4"/>
        <v>0</v>
      </c>
      <c r="R12" s="223">
        <f t="shared" si="2"/>
        <v>0</v>
      </c>
      <c r="S12" s="132">
        <f t="shared" si="3"/>
        <v>0</v>
      </c>
    </row>
    <row r="13" spans="2:19" ht="19.5" customHeight="1" x14ac:dyDescent="0.3">
      <c r="B13" s="713"/>
      <c r="C13" s="694"/>
      <c r="D13" s="226" t="s">
        <v>55</v>
      </c>
      <c r="E13" s="26">
        <v>64</v>
      </c>
      <c r="F13" s="26">
        <v>512</v>
      </c>
      <c r="G13" s="26">
        <v>16</v>
      </c>
      <c r="H13" s="17">
        <v>2</v>
      </c>
      <c r="I13" s="17">
        <v>2</v>
      </c>
      <c r="J13" s="451"/>
      <c r="K13" s="451"/>
      <c r="L13" s="451"/>
      <c r="M13" s="478"/>
      <c r="N13" s="235">
        <f t="shared" si="0"/>
        <v>0</v>
      </c>
      <c r="O13" s="478"/>
      <c r="P13" s="235">
        <f t="shared" si="1"/>
        <v>0</v>
      </c>
      <c r="Q13" s="223">
        <f t="shared" si="4"/>
        <v>0</v>
      </c>
      <c r="R13" s="223">
        <f t="shared" si="2"/>
        <v>0</v>
      </c>
      <c r="S13" s="132">
        <f t="shared" si="3"/>
        <v>0</v>
      </c>
    </row>
    <row r="14" spans="2:19" ht="25.95" customHeight="1" x14ac:dyDescent="0.3">
      <c r="B14" s="713"/>
      <c r="C14" s="694" t="s">
        <v>572</v>
      </c>
      <c r="D14" s="226" t="s">
        <v>64</v>
      </c>
      <c r="E14" s="26">
        <v>6</v>
      </c>
      <c r="F14" s="26">
        <v>112</v>
      </c>
      <c r="G14" s="26">
        <v>5</v>
      </c>
      <c r="H14" s="17">
        <v>1</v>
      </c>
      <c r="I14" s="17">
        <v>1</v>
      </c>
      <c r="J14" s="451"/>
      <c r="K14" s="451"/>
      <c r="L14" s="451"/>
      <c r="M14" s="478"/>
      <c r="N14" s="235">
        <f t="shared" si="0"/>
        <v>0</v>
      </c>
      <c r="O14" s="478"/>
      <c r="P14" s="235">
        <f t="shared" si="1"/>
        <v>0</v>
      </c>
      <c r="Q14" s="223">
        <f t="shared" si="4"/>
        <v>0</v>
      </c>
      <c r="R14" s="223">
        <f t="shared" si="2"/>
        <v>0</v>
      </c>
      <c r="S14" s="132">
        <f t="shared" si="3"/>
        <v>0</v>
      </c>
    </row>
    <row r="15" spans="2:19" ht="25.95" customHeight="1" x14ac:dyDescent="0.3">
      <c r="B15" s="713"/>
      <c r="C15" s="559"/>
      <c r="D15" s="226" t="s">
        <v>65</v>
      </c>
      <c r="E15" s="26">
        <v>12</v>
      </c>
      <c r="F15" s="26">
        <v>224</v>
      </c>
      <c r="G15" s="26">
        <v>10</v>
      </c>
      <c r="H15" s="17">
        <v>1</v>
      </c>
      <c r="I15" s="17">
        <v>1</v>
      </c>
      <c r="J15" s="451"/>
      <c r="K15" s="451"/>
      <c r="L15" s="451"/>
      <c r="M15" s="478"/>
      <c r="N15" s="235">
        <f t="shared" si="0"/>
        <v>0</v>
      </c>
      <c r="O15" s="478"/>
      <c r="P15" s="235">
        <f t="shared" si="1"/>
        <v>0</v>
      </c>
      <c r="Q15" s="223">
        <f t="shared" si="4"/>
        <v>0</v>
      </c>
      <c r="R15" s="223">
        <f t="shared" si="2"/>
        <v>0</v>
      </c>
      <c r="S15" s="132">
        <f t="shared" si="3"/>
        <v>0</v>
      </c>
    </row>
    <row r="16" spans="2:19" ht="25.95" customHeight="1" thickBot="1" x14ac:dyDescent="0.35">
      <c r="B16" s="714"/>
      <c r="C16" s="560"/>
      <c r="D16" s="227" t="s">
        <v>66</v>
      </c>
      <c r="E16" s="28">
        <v>24</v>
      </c>
      <c r="F16" s="28">
        <v>448</v>
      </c>
      <c r="G16" s="28">
        <v>20</v>
      </c>
      <c r="H16" s="27">
        <v>1</v>
      </c>
      <c r="I16" s="27">
        <v>1</v>
      </c>
      <c r="J16" s="453"/>
      <c r="K16" s="453"/>
      <c r="L16" s="453"/>
      <c r="M16" s="479"/>
      <c r="N16" s="152">
        <f t="shared" si="0"/>
        <v>0</v>
      </c>
      <c r="O16" s="479"/>
      <c r="P16" s="152">
        <f t="shared" si="1"/>
        <v>0</v>
      </c>
      <c r="Q16" s="152">
        <f>N16+P16</f>
        <v>0</v>
      </c>
      <c r="R16" s="224">
        <f t="shared" si="2"/>
        <v>0</v>
      </c>
      <c r="S16" s="134">
        <f t="shared" si="3"/>
        <v>0</v>
      </c>
    </row>
    <row r="17" spans="2:19" ht="15" thickTop="1" x14ac:dyDescent="0.3"/>
    <row r="18" spans="2:19" ht="15" thickBot="1" x14ac:dyDescent="0.35">
      <c r="Q18" s="294"/>
      <c r="S18" s="142">
        <f>SUM(S5:S16)</f>
        <v>0</v>
      </c>
    </row>
    <row r="19" spans="2:19" ht="15" thickTop="1" x14ac:dyDescent="0.3"/>
    <row r="20" spans="2:19" x14ac:dyDescent="0.3">
      <c r="B20" s="510" t="s">
        <v>150</v>
      </c>
      <c r="C20" s="510"/>
      <c r="D20" s="510"/>
      <c r="E20" s="510"/>
      <c r="F20" s="510"/>
      <c r="G20" s="510"/>
      <c r="H20" s="510"/>
      <c r="I20" s="510"/>
    </row>
    <row r="21" spans="2:19" x14ac:dyDescent="0.3">
      <c r="B21" s="511" t="s">
        <v>569</v>
      </c>
      <c r="C21" s="511"/>
      <c r="D21" s="511"/>
      <c r="E21" s="511"/>
      <c r="F21" s="511"/>
      <c r="G21" s="511"/>
      <c r="H21" s="511"/>
      <c r="I21" s="511"/>
    </row>
    <row r="22" spans="2:19" ht="14.25" customHeight="1" x14ac:dyDescent="0.3">
      <c r="B22" s="512" t="s">
        <v>306</v>
      </c>
      <c r="C22" s="512"/>
      <c r="D22" s="512"/>
      <c r="E22" s="512"/>
      <c r="F22" s="512"/>
      <c r="G22" s="512"/>
      <c r="H22" s="512"/>
      <c r="I22" s="512"/>
    </row>
    <row r="23" spans="2:19" x14ac:dyDescent="0.3">
      <c r="B23" s="512"/>
      <c r="C23" s="512"/>
      <c r="D23" s="512"/>
      <c r="E23" s="512"/>
      <c r="F23" s="512"/>
      <c r="G23" s="512"/>
      <c r="H23" s="512"/>
      <c r="I23" s="512"/>
    </row>
    <row r="24" spans="2:19" x14ac:dyDescent="0.3">
      <c r="B24" s="512"/>
      <c r="C24" s="512"/>
      <c r="D24" s="512"/>
      <c r="E24" s="512"/>
      <c r="F24" s="512"/>
      <c r="G24" s="512"/>
      <c r="H24" s="512"/>
      <c r="I24" s="512"/>
    </row>
    <row r="25" spans="2:19" x14ac:dyDescent="0.3">
      <c r="B25" s="512"/>
      <c r="C25" s="512"/>
      <c r="D25" s="512"/>
      <c r="E25" s="512"/>
      <c r="F25" s="512"/>
      <c r="G25" s="512"/>
      <c r="H25" s="512"/>
      <c r="I25" s="512"/>
    </row>
    <row r="26" spans="2:19" x14ac:dyDescent="0.3">
      <c r="B26" s="512"/>
      <c r="C26" s="512"/>
      <c r="D26" s="512"/>
      <c r="E26" s="512"/>
      <c r="F26" s="512"/>
      <c r="G26" s="512"/>
      <c r="H26" s="512"/>
      <c r="I26" s="512"/>
    </row>
    <row r="27" spans="2:19" ht="14.25" customHeight="1" x14ac:dyDescent="0.3">
      <c r="B27" s="494" t="s">
        <v>432</v>
      </c>
      <c r="C27" s="494"/>
      <c r="D27" s="494"/>
      <c r="E27" s="494"/>
      <c r="F27" s="494"/>
      <c r="G27" s="494"/>
      <c r="H27" s="494"/>
      <c r="I27" s="494"/>
    </row>
    <row r="28" spans="2:19" ht="14.85" customHeight="1" x14ac:dyDescent="0.3">
      <c r="B28" s="494"/>
      <c r="C28" s="494"/>
      <c r="D28" s="494"/>
      <c r="E28" s="494"/>
      <c r="F28" s="494"/>
      <c r="G28" s="494"/>
      <c r="H28" s="494"/>
      <c r="I28" s="494"/>
    </row>
    <row r="30" spans="2:19" ht="15" customHeight="1" x14ac:dyDescent="0.3"/>
    <row r="43" ht="49.2" customHeight="1" x14ac:dyDescent="0.3"/>
    <row r="56" ht="33.75" customHeight="1" x14ac:dyDescent="0.3"/>
    <row r="57" ht="33.75" customHeight="1" x14ac:dyDescent="0.3"/>
    <row r="58" ht="33.75" customHeight="1" x14ac:dyDescent="0.3"/>
    <row r="73" ht="14.25" customHeight="1" x14ac:dyDescent="0.3"/>
  </sheetData>
  <sheetProtection algorithmName="SHA-512" hashValue="2lxD1V9RcPPdVmYexvNZEw8qANioJ4uMY1gthldeJkfbnRZI3R65iYlxXXGn59j3/zTy1tOo5fdCmEPEn19VhA==" saltValue="Z4dIV/vUjbKTxezFxOjsuw==" spinCount="100000" sheet="1" objects="1" scenarios="1"/>
  <mergeCells count="12">
    <mergeCell ref="B20:I20"/>
    <mergeCell ref="B21:I21"/>
    <mergeCell ref="B22:I26"/>
    <mergeCell ref="B27:I28"/>
    <mergeCell ref="B2:S2"/>
    <mergeCell ref="C4:D4"/>
    <mergeCell ref="C10:C13"/>
    <mergeCell ref="C14:C16"/>
    <mergeCell ref="B3:I3"/>
    <mergeCell ref="B5:B16"/>
    <mergeCell ref="C5:C9"/>
    <mergeCell ref="J3:S3"/>
  </mergeCells>
  <phoneticPr fontId="10" type="noConversion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B1:R24"/>
  <sheetViews>
    <sheetView topLeftCell="E1" zoomScale="85" zoomScaleNormal="85" workbookViewId="0">
      <selection activeCell="K5" sqref="K5"/>
    </sheetView>
  </sheetViews>
  <sheetFormatPr defaultRowHeight="14.4" x14ac:dyDescent="0.3"/>
  <cols>
    <col min="1" max="1" width="3" customWidth="1"/>
    <col min="3" max="3" width="77.88671875" customWidth="1"/>
    <col min="4" max="4" width="106.77734375" customWidth="1"/>
    <col min="5" max="5" width="11.6640625" customWidth="1"/>
    <col min="6" max="6" width="19.77734375" customWidth="1"/>
    <col min="7" max="7" width="15.88671875" customWidth="1"/>
    <col min="8" max="8" width="16.5546875" customWidth="1"/>
    <col min="9" max="9" width="20.44140625" customWidth="1"/>
    <col min="10" max="10" width="12.5546875" customWidth="1"/>
    <col min="11" max="11" width="38.77734375" customWidth="1"/>
    <col min="12" max="12" width="35" bestFit="1" customWidth="1"/>
    <col min="13" max="13" width="34.21875" bestFit="1" customWidth="1"/>
    <col min="14" max="14" width="15.77734375" customWidth="1"/>
    <col min="15" max="15" width="14.6640625" customWidth="1"/>
    <col min="16" max="16" width="16.5546875" customWidth="1"/>
    <col min="17" max="17" width="17.33203125" customWidth="1"/>
    <col min="18" max="18" width="16.109375" customWidth="1"/>
    <col min="19" max="19" width="15.109375" customWidth="1"/>
  </cols>
  <sheetData>
    <row r="1" spans="2:18" ht="15" thickBot="1" x14ac:dyDescent="0.35"/>
    <row r="2" spans="2:18" ht="18" thickTop="1" x14ac:dyDescent="0.3">
      <c r="B2" s="515" t="s">
        <v>561</v>
      </c>
      <c r="C2" s="516"/>
      <c r="D2" s="516"/>
      <c r="E2" s="516"/>
      <c r="F2" s="516"/>
      <c r="G2" s="516"/>
      <c r="H2" s="516"/>
      <c r="I2" s="516"/>
      <c r="J2" s="516"/>
      <c r="K2" s="605"/>
      <c r="L2" s="605"/>
      <c r="M2" s="605"/>
      <c r="N2" s="605"/>
      <c r="O2" s="605"/>
      <c r="P2" s="605"/>
      <c r="Q2" s="605"/>
      <c r="R2" s="517"/>
    </row>
    <row r="3" spans="2:18" ht="21" customHeight="1" x14ac:dyDescent="0.3">
      <c r="B3" s="612" t="s">
        <v>151</v>
      </c>
      <c r="C3" s="613"/>
      <c r="D3" s="613"/>
      <c r="E3" s="613"/>
      <c r="F3" s="613"/>
      <c r="G3" s="613"/>
      <c r="H3" s="613"/>
      <c r="I3" s="613"/>
      <c r="J3" s="614"/>
      <c r="K3" s="597" t="s">
        <v>149</v>
      </c>
      <c r="L3" s="598"/>
      <c r="M3" s="598"/>
      <c r="N3" s="598"/>
      <c r="O3" s="598"/>
      <c r="P3" s="598"/>
      <c r="Q3" s="598"/>
      <c r="R3" s="599"/>
    </row>
    <row r="4" spans="2:18" ht="72.599999999999994" thickBot="1" x14ac:dyDescent="0.35">
      <c r="B4" s="30" t="s">
        <v>0</v>
      </c>
      <c r="C4" s="657" t="s">
        <v>11</v>
      </c>
      <c r="D4" s="657"/>
      <c r="E4" s="83" t="s">
        <v>125</v>
      </c>
      <c r="F4" s="83" t="s">
        <v>273</v>
      </c>
      <c r="G4" s="83" t="s">
        <v>275</v>
      </c>
      <c r="H4" s="83" t="s">
        <v>276</v>
      </c>
      <c r="I4" s="83" t="s">
        <v>481</v>
      </c>
      <c r="J4" s="83" t="s">
        <v>475</v>
      </c>
      <c r="K4" s="42" t="s">
        <v>573</v>
      </c>
      <c r="L4" s="31" t="s">
        <v>342</v>
      </c>
      <c r="M4" s="31" t="s">
        <v>418</v>
      </c>
      <c r="N4" s="31" t="s">
        <v>476</v>
      </c>
      <c r="O4" s="31" t="s">
        <v>477</v>
      </c>
      <c r="P4" s="31" t="s">
        <v>478</v>
      </c>
      <c r="Q4" s="31" t="s">
        <v>479</v>
      </c>
      <c r="R4" s="32" t="s">
        <v>480</v>
      </c>
    </row>
    <row r="5" spans="2:18" s="64" customFormat="1" ht="54" customHeight="1" thickTop="1" x14ac:dyDescent="0.3">
      <c r="B5" s="715" t="s">
        <v>272</v>
      </c>
      <c r="C5" s="716" t="s">
        <v>559</v>
      </c>
      <c r="D5" s="717" t="s">
        <v>557</v>
      </c>
      <c r="E5" s="62" t="s">
        <v>43</v>
      </c>
      <c r="F5" s="63" t="s">
        <v>127</v>
      </c>
      <c r="G5" s="62">
        <v>10</v>
      </c>
      <c r="H5" s="62">
        <v>50</v>
      </c>
      <c r="I5" s="62">
        <f>H5*1.35</f>
        <v>67.5</v>
      </c>
      <c r="J5" s="62">
        <v>1</v>
      </c>
      <c r="K5" s="480"/>
      <c r="L5" s="480"/>
      <c r="M5" s="480"/>
      <c r="N5" s="230">
        <f>N6/2</f>
        <v>0</v>
      </c>
      <c r="O5" s="457"/>
      <c r="P5" s="230">
        <f>N5+O5*I5</f>
        <v>0</v>
      </c>
      <c r="Q5" s="234">
        <f>P5*G5</f>
        <v>0</v>
      </c>
      <c r="R5" s="233">
        <f>Q5*J5</f>
        <v>0</v>
      </c>
    </row>
    <row r="6" spans="2:18" s="64" customFormat="1" ht="54" customHeight="1" x14ac:dyDescent="0.3">
      <c r="B6" s="682"/>
      <c r="C6" s="685"/>
      <c r="D6" s="669"/>
      <c r="E6" s="104" t="s">
        <v>104</v>
      </c>
      <c r="F6" s="66" t="s">
        <v>274</v>
      </c>
      <c r="G6" s="104">
        <v>75</v>
      </c>
      <c r="H6" s="104">
        <v>80</v>
      </c>
      <c r="I6" s="104">
        <f>H6*1.45</f>
        <v>116</v>
      </c>
      <c r="J6" s="104">
        <v>1</v>
      </c>
      <c r="K6" s="449"/>
      <c r="L6" s="449"/>
      <c r="M6" s="449"/>
      <c r="N6" s="452"/>
      <c r="O6" s="452"/>
      <c r="P6" s="231">
        <f>N6+O6*I6</f>
        <v>0</v>
      </c>
      <c r="Q6" s="236">
        <f>P6*G6</f>
        <v>0</v>
      </c>
      <c r="R6" s="237">
        <f>Q6*J6</f>
        <v>0</v>
      </c>
    </row>
    <row r="7" spans="2:18" s="64" customFormat="1" ht="54" customHeight="1" x14ac:dyDescent="0.3">
      <c r="B7" s="682"/>
      <c r="C7" s="685"/>
      <c r="D7" s="670"/>
      <c r="E7" s="104" t="s">
        <v>104</v>
      </c>
      <c r="F7" s="67" t="s">
        <v>277</v>
      </c>
      <c r="G7" s="104">
        <v>50</v>
      </c>
      <c r="H7" s="104">
        <v>800</v>
      </c>
      <c r="I7" s="104">
        <f>H7*1.45</f>
        <v>1160</v>
      </c>
      <c r="J7" s="104">
        <v>1</v>
      </c>
      <c r="K7" s="449"/>
      <c r="L7" s="449"/>
      <c r="M7" s="449"/>
      <c r="N7" s="231">
        <f>N6*2</f>
        <v>0</v>
      </c>
      <c r="O7" s="452"/>
      <c r="P7" s="231">
        <f>N7+O7*I7</f>
        <v>0</v>
      </c>
      <c r="Q7" s="236">
        <f>P7*G7</f>
        <v>0</v>
      </c>
      <c r="R7" s="237">
        <f>Q7*J7</f>
        <v>0</v>
      </c>
    </row>
    <row r="8" spans="2:18" s="64" customFormat="1" ht="62.85" customHeight="1" x14ac:dyDescent="0.3">
      <c r="B8" s="683"/>
      <c r="C8" s="686"/>
      <c r="D8" s="668" t="s">
        <v>558</v>
      </c>
      <c r="E8" s="17" t="s">
        <v>105</v>
      </c>
      <c r="F8" s="65" t="s">
        <v>128</v>
      </c>
      <c r="G8" s="17">
        <v>10</v>
      </c>
      <c r="H8" s="17">
        <v>250</v>
      </c>
      <c r="I8" s="17">
        <f>H8*2.65</f>
        <v>662.5</v>
      </c>
      <c r="J8" s="17">
        <v>1</v>
      </c>
      <c r="K8" s="451"/>
      <c r="L8" s="451"/>
      <c r="M8" s="451"/>
      <c r="N8" s="452"/>
      <c r="O8" s="452"/>
      <c r="P8" s="231">
        <f>N8+O8*I8</f>
        <v>0</v>
      </c>
      <c r="Q8" s="236">
        <f>P8*G8</f>
        <v>0</v>
      </c>
      <c r="R8" s="237">
        <f>Q8*J8</f>
        <v>0</v>
      </c>
    </row>
    <row r="9" spans="2:18" s="64" customFormat="1" ht="62.85" customHeight="1" thickBot="1" x14ac:dyDescent="0.35">
      <c r="B9" s="684"/>
      <c r="C9" s="688"/>
      <c r="D9" s="671"/>
      <c r="E9" s="27" t="s">
        <v>105</v>
      </c>
      <c r="F9" s="229" t="s">
        <v>277</v>
      </c>
      <c r="G9" s="27">
        <v>5</v>
      </c>
      <c r="H9" s="27">
        <v>800</v>
      </c>
      <c r="I9" s="27">
        <f>H9*2.65</f>
        <v>2120</v>
      </c>
      <c r="J9" s="27">
        <v>1</v>
      </c>
      <c r="K9" s="453"/>
      <c r="L9" s="453"/>
      <c r="M9" s="453"/>
      <c r="N9" s="232">
        <f>N8*2</f>
        <v>0</v>
      </c>
      <c r="O9" s="481"/>
      <c r="P9" s="232">
        <f>N9+O9*I9</f>
        <v>0</v>
      </c>
      <c r="Q9" s="238">
        <f>P9*G9</f>
        <v>0</v>
      </c>
      <c r="R9" s="239">
        <f>Q9*J9</f>
        <v>0</v>
      </c>
    </row>
    <row r="10" spans="2:18" ht="15" thickTop="1" x14ac:dyDescent="0.3">
      <c r="B10" s="68"/>
      <c r="C10" s="68"/>
      <c r="D10" s="25"/>
      <c r="E10" s="25"/>
      <c r="F10" s="25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16"/>
    </row>
    <row r="11" spans="2:18" ht="15" thickBot="1" x14ac:dyDescent="0.35">
      <c r="B11" s="68"/>
      <c r="C11" s="68"/>
      <c r="D11" s="25"/>
      <c r="E11" s="25"/>
      <c r="F11" s="25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146">
        <f>SUM(R5:R9)</f>
        <v>0</v>
      </c>
    </row>
    <row r="12" spans="2:18" ht="15" thickTop="1" x14ac:dyDescent="0.3">
      <c r="B12" s="68"/>
      <c r="C12" s="68"/>
      <c r="D12" s="25"/>
      <c r="E12" s="25"/>
      <c r="F12" s="25"/>
      <c r="G12" s="68"/>
      <c r="H12" s="68"/>
      <c r="K12" s="68"/>
      <c r="L12" s="68"/>
      <c r="M12" s="68"/>
      <c r="N12" s="68"/>
      <c r="O12" s="68"/>
      <c r="P12" s="68"/>
      <c r="Q12" s="68"/>
      <c r="R12" s="68"/>
    </row>
    <row r="13" spans="2:18" x14ac:dyDescent="0.3">
      <c r="B13" s="510" t="s">
        <v>150</v>
      </c>
      <c r="C13" s="510"/>
      <c r="D13" s="510"/>
      <c r="E13" s="25"/>
      <c r="F13" s="25"/>
      <c r="G13" s="68"/>
      <c r="H13" s="68"/>
      <c r="K13" s="68"/>
      <c r="L13" s="68"/>
      <c r="M13" s="68"/>
      <c r="N13" s="68"/>
      <c r="O13" s="68"/>
      <c r="P13" s="68"/>
      <c r="Q13" s="68"/>
      <c r="R13" s="68"/>
    </row>
    <row r="14" spans="2:18" x14ac:dyDescent="0.3">
      <c r="B14" s="511" t="s">
        <v>569</v>
      </c>
      <c r="C14" s="511"/>
      <c r="D14" s="511"/>
    </row>
    <row r="15" spans="2:18" ht="14.25" customHeight="1" x14ac:dyDescent="0.3">
      <c r="B15" s="512" t="s">
        <v>306</v>
      </c>
      <c r="C15" s="512"/>
      <c r="D15" s="512"/>
    </row>
    <row r="16" spans="2:18" x14ac:dyDescent="0.3">
      <c r="B16" s="512"/>
      <c r="C16" s="512"/>
      <c r="D16" s="512"/>
    </row>
    <row r="17" spans="2:4" ht="14.85" customHeight="1" x14ac:dyDescent="0.3">
      <c r="B17" s="512"/>
      <c r="C17" s="512"/>
      <c r="D17" s="512"/>
    </row>
    <row r="18" spans="2:4" ht="18.75" customHeight="1" x14ac:dyDescent="0.3">
      <c r="B18" s="512"/>
      <c r="C18" s="512"/>
      <c r="D18" s="512"/>
    </row>
    <row r="19" spans="2:4" ht="14.25" customHeight="1" x14ac:dyDescent="0.3">
      <c r="B19" s="494" t="s">
        <v>432</v>
      </c>
      <c r="C19" s="494"/>
      <c r="D19" s="494"/>
    </row>
    <row r="20" spans="2:4" x14ac:dyDescent="0.3">
      <c r="B20" s="494"/>
      <c r="C20" s="494"/>
      <c r="D20" s="494"/>
    </row>
    <row r="21" spans="2:4" ht="14.25" customHeight="1" x14ac:dyDescent="0.3">
      <c r="B21" s="494" t="s">
        <v>482</v>
      </c>
      <c r="C21" s="494"/>
      <c r="D21" s="494"/>
    </row>
    <row r="22" spans="2:4" x14ac:dyDescent="0.3">
      <c r="B22" s="494"/>
      <c r="C22" s="494"/>
      <c r="D22" s="494"/>
    </row>
    <row r="23" spans="2:4" x14ac:dyDescent="0.3">
      <c r="B23" s="494"/>
      <c r="C23" s="494"/>
      <c r="D23" s="494"/>
    </row>
    <row r="24" spans="2:4" x14ac:dyDescent="0.3">
      <c r="B24" s="494"/>
      <c r="C24" s="494"/>
      <c r="D24" s="494"/>
    </row>
  </sheetData>
  <sheetProtection algorithmName="SHA-512" hashValue="8oFYV+2z5C3eL2bNALIMesn+AY9kDlKgEgyu6vPcvXwWgprR4924XHdwXsYtzrbaMosIWh6wp41DGTdVcfKSRQ==" saltValue="iQHmGJ71uxTbr7rA2HjnNQ==" spinCount="100000" sheet="1" objects="1" scenarios="1"/>
  <mergeCells count="13">
    <mergeCell ref="B2:R2"/>
    <mergeCell ref="C4:D4"/>
    <mergeCell ref="B5:B9"/>
    <mergeCell ref="C5:C9"/>
    <mergeCell ref="D5:D7"/>
    <mergeCell ref="D8:D9"/>
    <mergeCell ref="B3:J3"/>
    <mergeCell ref="K3:R3"/>
    <mergeCell ref="B13:D13"/>
    <mergeCell ref="B14:D14"/>
    <mergeCell ref="B15:D18"/>
    <mergeCell ref="B19:D20"/>
    <mergeCell ref="B21:D2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372A7-9BEF-41DA-B666-65EF6EAF98BB}">
  <sheetPr>
    <tabColor rgb="FF00B050"/>
  </sheetPr>
  <dimension ref="B1:K16"/>
  <sheetViews>
    <sheetView zoomScale="85" zoomScaleNormal="85" workbookViewId="0">
      <selection activeCell="G5" sqref="G5"/>
    </sheetView>
  </sheetViews>
  <sheetFormatPr defaultRowHeight="14.4" x14ac:dyDescent="0.3"/>
  <cols>
    <col min="1" max="1" width="2.77734375" customWidth="1"/>
    <col min="2" max="2" width="11.44140625" customWidth="1"/>
    <col min="3" max="3" width="60.77734375" customWidth="1"/>
    <col min="4" max="4" width="32.77734375" customWidth="1"/>
    <col min="5" max="5" width="22.33203125" customWidth="1"/>
    <col min="6" max="6" width="18" customWidth="1"/>
    <col min="7" max="7" width="28.5546875" customWidth="1"/>
    <col min="8" max="8" width="35" bestFit="1" customWidth="1"/>
    <col min="9" max="9" width="16.77734375" customWidth="1"/>
    <col min="10" max="10" width="13.88671875" customWidth="1"/>
    <col min="11" max="11" width="17.21875" customWidth="1"/>
  </cols>
  <sheetData>
    <row r="1" spans="2:11" ht="15" thickBot="1" x14ac:dyDescent="0.35"/>
    <row r="2" spans="2:11" ht="18" thickTop="1" x14ac:dyDescent="0.3">
      <c r="B2" s="515" t="s">
        <v>560</v>
      </c>
      <c r="C2" s="516"/>
      <c r="D2" s="516"/>
      <c r="E2" s="516"/>
      <c r="F2" s="516"/>
      <c r="G2" s="605"/>
      <c r="H2" s="605"/>
      <c r="I2" s="605"/>
      <c r="J2" s="605"/>
      <c r="K2" s="517"/>
    </row>
    <row r="3" spans="2:11" x14ac:dyDescent="0.3">
      <c r="B3" s="612" t="s">
        <v>151</v>
      </c>
      <c r="C3" s="613"/>
      <c r="D3" s="613"/>
      <c r="E3" s="613"/>
      <c r="F3" s="614"/>
      <c r="G3" s="597" t="s">
        <v>149</v>
      </c>
      <c r="H3" s="598"/>
      <c r="I3" s="598"/>
      <c r="J3" s="598"/>
      <c r="K3" s="599"/>
    </row>
    <row r="4" spans="2:11" ht="72.599999999999994" thickBot="1" x14ac:dyDescent="0.35">
      <c r="B4" s="30" t="s">
        <v>0</v>
      </c>
      <c r="C4" s="657" t="s">
        <v>11</v>
      </c>
      <c r="D4" s="657"/>
      <c r="E4" s="83" t="s">
        <v>280</v>
      </c>
      <c r="F4" s="83" t="s">
        <v>439</v>
      </c>
      <c r="G4" s="42" t="s">
        <v>573</v>
      </c>
      <c r="H4" s="31" t="s">
        <v>219</v>
      </c>
      <c r="I4" s="31" t="s">
        <v>126</v>
      </c>
      <c r="J4" s="31" t="s">
        <v>85</v>
      </c>
      <c r="K4" s="73" t="s">
        <v>86</v>
      </c>
    </row>
    <row r="5" spans="2:11" ht="48.9" customHeight="1" thickTop="1" x14ac:dyDescent="0.3">
      <c r="B5" s="683" t="s">
        <v>278</v>
      </c>
      <c r="C5" s="668" t="s">
        <v>563</v>
      </c>
      <c r="D5" s="353" t="s">
        <v>562</v>
      </c>
      <c r="E5" s="17">
        <v>30</v>
      </c>
      <c r="F5" s="17">
        <v>12</v>
      </c>
      <c r="G5" s="482"/>
      <c r="H5" s="482"/>
      <c r="I5" s="483"/>
      <c r="J5" s="292">
        <f>I5*E5</f>
        <v>0</v>
      </c>
      <c r="K5" s="251">
        <f>IF(F5&lt;=1,0,(F5-1)*J5)</f>
        <v>0</v>
      </c>
    </row>
    <row r="6" spans="2:11" ht="48.9" customHeight="1" thickBot="1" x14ac:dyDescent="0.35">
      <c r="B6" s="684"/>
      <c r="C6" s="671"/>
      <c r="D6" s="61" t="s">
        <v>279</v>
      </c>
      <c r="E6" s="28">
        <v>30</v>
      </c>
      <c r="F6" s="27">
        <v>12</v>
      </c>
      <c r="G6" s="484"/>
      <c r="H6" s="484"/>
      <c r="I6" s="485"/>
      <c r="J6" s="293">
        <f>I6*E6</f>
        <v>0</v>
      </c>
      <c r="K6" s="252">
        <f>IF(F5&lt;=1,0,(F5-1)*J6)</f>
        <v>0</v>
      </c>
    </row>
    <row r="7" spans="2:11" ht="15" thickTop="1" x14ac:dyDescent="0.3"/>
    <row r="8" spans="2:11" ht="15" thickBot="1" x14ac:dyDescent="0.35">
      <c r="K8" s="142">
        <f>SUM(K5:K6)</f>
        <v>0</v>
      </c>
    </row>
    <row r="9" spans="2:11" ht="15" thickTop="1" x14ac:dyDescent="0.3"/>
    <row r="11" spans="2:11" x14ac:dyDescent="0.3">
      <c r="B11" s="510" t="s">
        <v>150</v>
      </c>
      <c r="C11" s="510"/>
      <c r="D11" s="510"/>
      <c r="E11" s="510"/>
    </row>
    <row r="12" spans="2:11" x14ac:dyDescent="0.3">
      <c r="B12" s="511" t="s">
        <v>569</v>
      </c>
      <c r="C12" s="511"/>
      <c r="D12" s="511"/>
      <c r="E12" s="511"/>
    </row>
    <row r="13" spans="2:11" ht="14.25" customHeight="1" x14ac:dyDescent="0.3">
      <c r="B13" s="512" t="s">
        <v>306</v>
      </c>
      <c r="C13" s="512"/>
      <c r="D13" s="512"/>
      <c r="E13" s="512"/>
    </row>
    <row r="14" spans="2:11" x14ac:dyDescent="0.3">
      <c r="B14" s="512"/>
      <c r="C14" s="512"/>
      <c r="D14" s="512"/>
      <c r="E14" s="512"/>
    </row>
    <row r="15" spans="2:11" x14ac:dyDescent="0.3">
      <c r="B15" s="512"/>
      <c r="C15" s="512"/>
      <c r="D15" s="512"/>
      <c r="E15" s="512"/>
    </row>
    <row r="16" spans="2:11" x14ac:dyDescent="0.3">
      <c r="B16" s="593" t="s">
        <v>432</v>
      </c>
      <c r="C16" s="593"/>
      <c r="D16" s="593"/>
      <c r="E16" s="593"/>
    </row>
  </sheetData>
  <sheetProtection algorithmName="SHA-512" hashValue="RYZqRrilQTd3+948jEKG6wBTs2ATujoNhYyVI3vAXoqejEuXiqhZrxSQnvWG0a9Ms5CSFyAh9AEqQvXe01yhHg==" saltValue="8Anl8qJoXAdxBTIqwxXDJQ==" spinCount="100000" sheet="1" objects="1" scenarios="1"/>
  <mergeCells count="10">
    <mergeCell ref="B13:E15"/>
    <mergeCell ref="B16:E16"/>
    <mergeCell ref="B11:E11"/>
    <mergeCell ref="B2:K2"/>
    <mergeCell ref="B3:F3"/>
    <mergeCell ref="C4:D4"/>
    <mergeCell ref="B5:B6"/>
    <mergeCell ref="C5:C6"/>
    <mergeCell ref="B12:E12"/>
    <mergeCell ref="G3:K3"/>
  </mergeCell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</sheetPr>
  <dimension ref="B1:K18"/>
  <sheetViews>
    <sheetView topLeftCell="B1" zoomScale="85" zoomScaleNormal="85" workbookViewId="0">
      <selection activeCell="K10" sqref="K10"/>
    </sheetView>
  </sheetViews>
  <sheetFormatPr defaultRowHeight="14.4" x14ac:dyDescent="0.3"/>
  <cols>
    <col min="1" max="1" width="3.44140625" customWidth="1"/>
    <col min="2" max="2" width="7.5546875" customWidth="1"/>
    <col min="3" max="3" width="39.109375" customWidth="1"/>
    <col min="4" max="4" width="53.6640625" customWidth="1"/>
    <col min="5" max="5" width="20" customWidth="1"/>
    <col min="6" max="6" width="18.109375" customWidth="1"/>
    <col min="7" max="7" width="19.33203125" customWidth="1"/>
    <col min="8" max="8" width="34.44140625" bestFit="1" customWidth="1"/>
    <col min="9" max="9" width="18.6640625" customWidth="1"/>
    <col min="10" max="10" width="19.6640625" customWidth="1"/>
    <col min="11" max="11" width="18.44140625" customWidth="1"/>
    <col min="12" max="12" width="14.77734375" customWidth="1"/>
    <col min="13" max="13" width="20.21875" customWidth="1"/>
  </cols>
  <sheetData>
    <row r="1" spans="2:11" ht="15" thickBot="1" x14ac:dyDescent="0.35"/>
    <row r="2" spans="2:11" ht="18" thickTop="1" x14ac:dyDescent="0.3">
      <c r="B2" s="515" t="s">
        <v>565</v>
      </c>
      <c r="C2" s="516"/>
      <c r="D2" s="516"/>
      <c r="E2" s="516"/>
      <c r="F2" s="516"/>
      <c r="G2" s="605"/>
      <c r="H2" s="605"/>
      <c r="I2" s="605"/>
      <c r="J2" s="605"/>
      <c r="K2" s="517"/>
    </row>
    <row r="3" spans="2:11" ht="17.399999999999999" x14ac:dyDescent="0.3">
      <c r="B3" s="718" t="s">
        <v>151</v>
      </c>
      <c r="C3" s="719"/>
      <c r="D3" s="719"/>
      <c r="E3" s="719"/>
      <c r="F3" s="720"/>
      <c r="G3" s="597" t="s">
        <v>149</v>
      </c>
      <c r="H3" s="598"/>
      <c r="I3" s="598"/>
      <c r="J3" s="598"/>
      <c r="K3" s="599"/>
    </row>
    <row r="4" spans="2:11" ht="58.2" thickBot="1" x14ac:dyDescent="0.35">
      <c r="B4" s="30" t="s">
        <v>0</v>
      </c>
      <c r="C4" s="83" t="s">
        <v>11</v>
      </c>
      <c r="D4" s="83" t="s">
        <v>246</v>
      </c>
      <c r="E4" s="83" t="s">
        <v>247</v>
      </c>
      <c r="F4" s="83" t="s">
        <v>433</v>
      </c>
      <c r="G4" s="42" t="s">
        <v>573</v>
      </c>
      <c r="H4" s="72" t="s">
        <v>219</v>
      </c>
      <c r="I4" s="72" t="s">
        <v>129</v>
      </c>
      <c r="J4" s="72" t="s">
        <v>183</v>
      </c>
      <c r="K4" s="73" t="s">
        <v>245</v>
      </c>
    </row>
    <row r="5" spans="2:11" ht="70.349999999999994" customHeight="1" thickTop="1" x14ac:dyDescent="0.3">
      <c r="B5" s="715" t="s">
        <v>130</v>
      </c>
      <c r="C5" s="716" t="s">
        <v>564</v>
      </c>
      <c r="D5" s="69" t="s">
        <v>294</v>
      </c>
      <c r="E5" s="62">
        <v>5</v>
      </c>
      <c r="F5" s="62">
        <v>12</v>
      </c>
      <c r="G5" s="486"/>
      <c r="H5" s="486"/>
      <c r="I5" s="487"/>
      <c r="J5" s="253">
        <f>E5*I5</f>
        <v>0</v>
      </c>
      <c r="K5" s="233">
        <f>J5*F5</f>
        <v>0</v>
      </c>
    </row>
    <row r="6" spans="2:11" ht="64.5" customHeight="1" x14ac:dyDescent="0.3">
      <c r="B6" s="682"/>
      <c r="C6" s="685"/>
      <c r="D6" s="70" t="s">
        <v>295</v>
      </c>
      <c r="E6" s="104">
        <v>3</v>
      </c>
      <c r="F6" s="104">
        <v>12</v>
      </c>
      <c r="G6" s="488"/>
      <c r="H6" s="488"/>
      <c r="I6" s="489"/>
      <c r="J6" s="254">
        <f>E6*I6</f>
        <v>0</v>
      </c>
      <c r="K6" s="237">
        <f>J6*F6</f>
        <v>0</v>
      </c>
    </row>
    <row r="7" spans="2:11" ht="68.25" customHeight="1" x14ac:dyDescent="0.3">
      <c r="B7" s="682"/>
      <c r="C7" s="685"/>
      <c r="D7" s="70" t="s">
        <v>296</v>
      </c>
      <c r="E7" s="104">
        <v>3</v>
      </c>
      <c r="F7" s="104">
        <v>12</v>
      </c>
      <c r="G7" s="488"/>
      <c r="H7" s="488"/>
      <c r="I7" s="489"/>
      <c r="J7" s="254">
        <f>E7*I7</f>
        <v>0</v>
      </c>
      <c r="K7" s="237">
        <f>J7*F7</f>
        <v>0</v>
      </c>
    </row>
    <row r="8" spans="2:11" ht="70.349999999999994" customHeight="1" thickBot="1" x14ac:dyDescent="0.35">
      <c r="B8" s="684"/>
      <c r="C8" s="688"/>
      <c r="D8" s="71" t="s">
        <v>297</v>
      </c>
      <c r="E8" s="27">
        <v>2</v>
      </c>
      <c r="F8" s="27">
        <v>6</v>
      </c>
      <c r="G8" s="490"/>
      <c r="H8" s="490"/>
      <c r="I8" s="491"/>
      <c r="J8" s="255">
        <f>E8*I8</f>
        <v>0</v>
      </c>
      <c r="K8" s="239">
        <f>J8*F8</f>
        <v>0</v>
      </c>
    </row>
    <row r="9" spans="2:11" ht="15" thickTop="1" x14ac:dyDescent="0.3">
      <c r="B9" s="68"/>
      <c r="C9" s="68"/>
      <c r="D9" s="25"/>
      <c r="E9" s="68"/>
      <c r="F9" s="68"/>
      <c r="G9" s="68"/>
      <c r="H9" s="68"/>
      <c r="I9" s="68"/>
      <c r="J9" s="68"/>
      <c r="K9" s="16"/>
    </row>
    <row r="10" spans="2:11" ht="15" thickBot="1" x14ac:dyDescent="0.35">
      <c r="B10" s="68"/>
      <c r="C10" s="68"/>
      <c r="D10" s="25"/>
      <c r="E10" s="68"/>
      <c r="F10" s="68"/>
      <c r="G10" s="68"/>
      <c r="H10" s="68"/>
      <c r="I10" s="68"/>
      <c r="J10" s="68"/>
      <c r="K10" s="142">
        <f>SUM(K5:K8)</f>
        <v>0</v>
      </c>
    </row>
    <row r="11" spans="2:11" ht="15" thickTop="1" x14ac:dyDescent="0.3">
      <c r="B11" s="510" t="s">
        <v>150</v>
      </c>
      <c r="C11" s="510"/>
      <c r="D11" s="510"/>
      <c r="E11" s="510"/>
      <c r="F11" s="68"/>
      <c r="G11" s="68"/>
      <c r="H11" s="68"/>
      <c r="I11" s="68"/>
      <c r="J11" s="68"/>
      <c r="K11" s="68"/>
    </row>
    <row r="12" spans="2:11" x14ac:dyDescent="0.3">
      <c r="B12" s="511" t="s">
        <v>569</v>
      </c>
      <c r="C12" s="511"/>
      <c r="D12" s="511"/>
      <c r="E12" s="511"/>
    </row>
    <row r="13" spans="2:11" ht="14.25" customHeight="1" x14ac:dyDescent="0.3">
      <c r="B13" s="512" t="s">
        <v>306</v>
      </c>
      <c r="C13" s="512"/>
      <c r="D13" s="512"/>
      <c r="E13" s="512"/>
    </row>
    <row r="14" spans="2:11" x14ac:dyDescent="0.3">
      <c r="B14" s="512"/>
      <c r="C14" s="512"/>
      <c r="D14" s="512"/>
      <c r="E14" s="512"/>
    </row>
    <row r="15" spans="2:11" ht="14.85" customHeight="1" x14ac:dyDescent="0.3">
      <c r="B15" s="512"/>
      <c r="C15" s="512"/>
      <c r="D15" s="512"/>
      <c r="E15" s="512"/>
    </row>
    <row r="16" spans="2:11" x14ac:dyDescent="0.3">
      <c r="B16" s="512"/>
      <c r="C16" s="512"/>
      <c r="D16" s="512"/>
      <c r="E16" s="512"/>
    </row>
    <row r="17" spans="2:5" x14ac:dyDescent="0.3">
      <c r="B17" s="494" t="s">
        <v>432</v>
      </c>
      <c r="C17" s="494"/>
      <c r="D17" s="494"/>
      <c r="E17" s="494"/>
    </row>
    <row r="18" spans="2:5" x14ac:dyDescent="0.3">
      <c r="B18" s="494"/>
      <c r="C18" s="494"/>
      <c r="D18" s="494"/>
      <c r="E18" s="494"/>
    </row>
  </sheetData>
  <sheetProtection algorithmName="SHA-512" hashValue="5lQBd23Jz74xtCMqkTv8tL9nlYqtmBU2JxrocQVFQdICAhLi1rgpJ/IIYGgMIANE2ECZY4KytvIFVnD/Ke9LzA==" saltValue="vGAfcXU6xiLfc8HuQICzwA==" spinCount="100000" sheet="1" objects="1" scenarios="1"/>
  <mergeCells count="9">
    <mergeCell ref="B13:E16"/>
    <mergeCell ref="B17:E18"/>
    <mergeCell ref="B3:F3"/>
    <mergeCell ref="B2:K2"/>
    <mergeCell ref="B5:B8"/>
    <mergeCell ref="C5:C8"/>
    <mergeCell ref="B11:E11"/>
    <mergeCell ref="B12:E12"/>
    <mergeCell ref="G3:K3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2:D42"/>
  <sheetViews>
    <sheetView workbookViewId="0">
      <selection activeCell="D31" sqref="D31"/>
    </sheetView>
  </sheetViews>
  <sheetFormatPr defaultRowHeight="14.4" x14ac:dyDescent="0.3"/>
  <cols>
    <col min="1" max="1" width="15.5546875" customWidth="1"/>
    <col min="2" max="2" width="4.21875" bestFit="1" customWidth="1"/>
    <col min="3" max="3" width="67.5546875" customWidth="1"/>
    <col min="4" max="4" width="22.109375" customWidth="1"/>
    <col min="6" max="6" width="13.6640625" bestFit="1" customWidth="1"/>
  </cols>
  <sheetData>
    <row r="2" spans="2:4" ht="17.100000000000001" customHeight="1" x14ac:dyDescent="0.3">
      <c r="B2" s="299" t="s">
        <v>131</v>
      </c>
      <c r="C2" s="300" t="s">
        <v>132</v>
      </c>
      <c r="D2" s="300" t="s">
        <v>271</v>
      </c>
    </row>
    <row r="3" spans="2:4" x14ac:dyDescent="0.3">
      <c r="B3" s="11">
        <v>1</v>
      </c>
      <c r="C3" s="11" t="s">
        <v>455</v>
      </c>
      <c r="D3" s="303">
        <f>'ΕΙΚΟΝΙΚΕΣ ΜΗΧΑΝΕΣ-VMs'!P36</f>
        <v>0</v>
      </c>
    </row>
    <row r="4" spans="2:4" x14ac:dyDescent="0.3">
      <c r="B4" s="11">
        <v>2</v>
      </c>
      <c r="C4" s="11" t="s">
        <v>456</v>
      </c>
      <c r="D4" s="303">
        <f>'RDBMS-ΠΡΟΣΑΡΜΟΣΜΕΝΑ VMs'!R18</f>
        <v>0</v>
      </c>
    </row>
    <row r="5" spans="2:4" x14ac:dyDescent="0.3">
      <c r="B5" s="11">
        <v>3</v>
      </c>
      <c r="C5" s="11" t="s">
        <v>269</v>
      </c>
      <c r="D5" s="303">
        <f>'ΥΠΗΡ. KUBERNETES'!P24</f>
        <v>0</v>
      </c>
    </row>
    <row r="6" spans="2:4" x14ac:dyDescent="0.3">
      <c r="B6" s="11">
        <v>4</v>
      </c>
      <c r="C6" s="11" t="s">
        <v>457</v>
      </c>
      <c r="D6" s="303">
        <f>'ΥΠΗΡ. ΑΠΟΘΗΚΕΥΣΗΣ-DISKS'!Q14</f>
        <v>0</v>
      </c>
    </row>
    <row r="7" spans="2:4" x14ac:dyDescent="0.3">
      <c r="B7" s="11">
        <v>5</v>
      </c>
      <c r="C7" s="11" t="s">
        <v>458</v>
      </c>
      <c r="D7" s="303">
        <f>'ΥΠΗΡ. ΑΠΟΘΗΚΕΥΣΗΣ-BLOB'!AN16</f>
        <v>0</v>
      </c>
    </row>
    <row r="8" spans="2:4" x14ac:dyDescent="0.3">
      <c r="B8" s="11">
        <v>6</v>
      </c>
      <c r="C8" s="11" t="s">
        <v>459</v>
      </c>
      <c r="D8" s="303">
        <f>'ΥΠΗΡ. ΑΠΟΘΗΚΕΥΣΗΣ-TABLE'!O9</f>
        <v>0</v>
      </c>
    </row>
    <row r="9" spans="2:4" x14ac:dyDescent="0.3">
      <c r="B9" s="11">
        <v>7</v>
      </c>
      <c r="C9" s="11" t="s">
        <v>460</v>
      </c>
      <c r="D9" s="303">
        <f>'ΥΠΗΡ. ΔΙΚΤΥΟΥ-IP-BAND-VPN'!L11</f>
        <v>0</v>
      </c>
    </row>
    <row r="10" spans="2:4" x14ac:dyDescent="0.3">
      <c r="B10" s="11">
        <v>8</v>
      </c>
      <c r="C10" s="11" t="s">
        <v>461</v>
      </c>
      <c r="D10" s="303">
        <f>'ΥΠΗΡ. ΔΙΚΤΥΟΥ-DNS-DDoS'!T8</f>
        <v>0</v>
      </c>
    </row>
    <row r="11" spans="2:4" x14ac:dyDescent="0.3">
      <c r="B11" s="11">
        <v>9</v>
      </c>
      <c r="C11" s="11" t="s">
        <v>462</v>
      </c>
      <c r="D11" s="303">
        <f>'ΥΠΗΡ. ΔΙΚΤΥΟΥ-FW-APP GW'!S9</f>
        <v>0</v>
      </c>
    </row>
    <row r="12" spans="2:4" x14ac:dyDescent="0.3">
      <c r="B12" s="11">
        <v>10</v>
      </c>
      <c r="C12" s="11" t="s">
        <v>463</v>
      </c>
      <c r="D12" s="303">
        <f>'ΥΠΗΡ. ΔΙΚΤΥΟΥ-LB'!U8</f>
        <v>0</v>
      </c>
    </row>
    <row r="13" spans="2:4" x14ac:dyDescent="0.3">
      <c r="B13" s="11">
        <v>11</v>
      </c>
      <c r="C13" s="11" t="s">
        <v>303</v>
      </c>
      <c r="D13" s="303">
        <f>'ΥΠΗΡ. REDHAT OPENSHIFT'!AB30</f>
        <v>0</v>
      </c>
    </row>
    <row r="14" spans="2:4" x14ac:dyDescent="0.3">
      <c r="B14" s="11">
        <v>12</v>
      </c>
      <c r="C14" s="11" t="s">
        <v>444</v>
      </c>
      <c r="D14" s="303">
        <f>'ΕΙΚΟΝΙΚΟ ΠΕΡΙΒΑΛΛΟΝ ΕΡΓΑΣΙΑΣ '!X11</f>
        <v>0</v>
      </c>
    </row>
    <row r="15" spans="2:4" x14ac:dyDescent="0.3">
      <c r="B15" s="11">
        <v>13</v>
      </c>
      <c r="C15" s="11" t="s">
        <v>464</v>
      </c>
      <c r="D15" s="303">
        <f>'ΥΠΗΡ. SQL SERVER'!AD63</f>
        <v>0</v>
      </c>
    </row>
    <row r="16" spans="2:4" x14ac:dyDescent="0.3">
      <c r="B16" s="11">
        <v>14</v>
      </c>
      <c r="C16" s="11" t="s">
        <v>465</v>
      </c>
      <c r="D16" s="303">
        <f>'RDBMS ΑΝΟΙΚΤΟΥ ΚΩΔΙΚΑ'!T48</f>
        <v>0</v>
      </c>
    </row>
    <row r="17" spans="2:4" x14ac:dyDescent="0.3">
      <c r="B17" s="11">
        <v>15</v>
      </c>
      <c r="C17" s="11" t="s">
        <v>466</v>
      </c>
      <c r="D17" s="303">
        <f>'ΕΝΣΩΜΑΤΩΜΕΝΗ ΜΝΗΜΗ - CACHE'!S25</f>
        <v>0</v>
      </c>
    </row>
    <row r="18" spans="2:4" x14ac:dyDescent="0.3">
      <c r="B18" s="11">
        <v>16</v>
      </c>
      <c r="C18" s="11" t="s">
        <v>445</v>
      </c>
      <c r="D18" s="303">
        <f>'ΥΠΗΡ. ΦΙΛΟΞΕΝΙΑΣ WEB'!R24</f>
        <v>0</v>
      </c>
    </row>
    <row r="19" spans="2:4" x14ac:dyDescent="0.3">
      <c r="B19" s="11">
        <v>17</v>
      </c>
      <c r="C19" s="11" t="s">
        <v>446</v>
      </c>
      <c r="D19" s="303">
        <f>'ΑΣΦΑΛΕΙΑ-ΠΙΣΤΟΠΟΙΗΣΗ-Users'!K11</f>
        <v>0</v>
      </c>
    </row>
    <row r="20" spans="2:4" x14ac:dyDescent="0.3">
      <c r="B20" s="11">
        <v>18</v>
      </c>
      <c r="C20" s="11" t="s">
        <v>447</v>
      </c>
      <c r="D20" s="303">
        <f>'ΑΣΦΑΛΕΙΑ-ΠΙΣΤΟΠΟΙΗΣΗ-Apps'!P9</f>
        <v>0</v>
      </c>
    </row>
    <row r="21" spans="2:4" x14ac:dyDescent="0.3">
      <c r="B21" s="11">
        <v>19</v>
      </c>
      <c r="C21" s="11" t="s">
        <v>448</v>
      </c>
      <c r="D21" s="303">
        <f>'ΑΣΦΑΛΕΙΑ-ANTIVIRUS'!L9</f>
        <v>0</v>
      </c>
    </row>
    <row r="22" spans="2:4" x14ac:dyDescent="0.3">
      <c r="B22" s="11">
        <v>20</v>
      </c>
      <c r="C22" s="11" t="s">
        <v>449</v>
      </c>
      <c r="D22" s="303">
        <f>'ΥΠ. ΟΛΟΚΛΗΡΩΣΗΣ-API MGMT'!L10</f>
        <v>0</v>
      </c>
    </row>
    <row r="23" spans="2:4" x14ac:dyDescent="0.3">
      <c r="B23" s="11">
        <v>21</v>
      </c>
      <c r="C23" s="11" t="s">
        <v>450</v>
      </c>
      <c r="D23" s="303">
        <f>'ΥΠ. ΟΛΟΚΛ-EVENT MGMT'!I5</f>
        <v>0</v>
      </c>
    </row>
    <row r="24" spans="2:4" x14ac:dyDescent="0.3">
      <c r="B24" s="11">
        <v>22</v>
      </c>
      <c r="C24" s="11" t="s">
        <v>451</v>
      </c>
      <c r="D24" s="303">
        <f>'ΑΠΟΚΛΕΙΣΤΙΚΟΙ ΦΥΣΙΚΟΙ ΠΟΡΟΙ'!S11</f>
        <v>0</v>
      </c>
    </row>
    <row r="25" spans="2:4" x14ac:dyDescent="0.3">
      <c r="B25" s="11">
        <v>23</v>
      </c>
      <c r="C25" s="11" t="s">
        <v>452</v>
      </c>
      <c r="D25" s="303">
        <f>'ΑΝΑΛΥΣΗ ΔΕΔΟΜΕΝΩΝ ΚΛΙΜΑΚΑΣ'!S18</f>
        <v>0</v>
      </c>
    </row>
    <row r="26" spans="2:4" x14ac:dyDescent="0.3">
      <c r="B26" s="11">
        <v>24</v>
      </c>
      <c r="C26" s="11" t="s">
        <v>453</v>
      </c>
      <c r="D26" s="303">
        <f>'ΥΠΗΡΕΣΙΑ BACKUP'!R11</f>
        <v>0</v>
      </c>
    </row>
    <row r="27" spans="2:4" ht="14.25" customHeight="1" x14ac:dyDescent="0.3">
      <c r="B27" s="11">
        <v>25</v>
      </c>
      <c r="C27" s="11" t="s">
        <v>454</v>
      </c>
      <c r="D27" s="303">
        <f>'ΥΠΗΡΕΣΙΑ RECOVERY'!K8</f>
        <v>0</v>
      </c>
    </row>
    <row r="28" spans="2:4" x14ac:dyDescent="0.3">
      <c r="B28" s="11">
        <v>26</v>
      </c>
      <c r="C28" s="11" t="s">
        <v>566</v>
      </c>
      <c r="D28" s="303">
        <f>'ΥΠΗΡΕΣΙΕΣ IoT'!K10</f>
        <v>0</v>
      </c>
    </row>
    <row r="31" spans="2:4" ht="21.75" customHeight="1" x14ac:dyDescent="0.3">
      <c r="C31" s="301" t="s">
        <v>270</v>
      </c>
      <c r="D31" s="302">
        <f>SUM(D3:D28)</f>
        <v>0</v>
      </c>
    </row>
    <row r="35" spans="1:4" ht="15" thickBot="1" x14ac:dyDescent="0.35">
      <c r="A35" s="298" t="s">
        <v>254</v>
      </c>
      <c r="B35" s="158">
        <v>1</v>
      </c>
      <c r="C35" s="721"/>
      <c r="D35" s="721"/>
    </row>
    <row r="36" spans="1:4" ht="15" thickTop="1" x14ac:dyDescent="0.3">
      <c r="B36" s="158">
        <v>2</v>
      </c>
      <c r="C36" s="721"/>
      <c r="D36" s="721"/>
    </row>
    <row r="37" spans="1:4" x14ac:dyDescent="0.3">
      <c r="B37" s="158">
        <v>3</v>
      </c>
      <c r="C37" s="721"/>
      <c r="D37" s="721"/>
    </row>
    <row r="38" spans="1:4" x14ac:dyDescent="0.3">
      <c r="B38" s="158">
        <v>4</v>
      </c>
      <c r="C38" s="721"/>
      <c r="D38" s="721"/>
    </row>
    <row r="39" spans="1:4" x14ac:dyDescent="0.3">
      <c r="B39" s="158">
        <v>5</v>
      </c>
      <c r="C39" s="721"/>
      <c r="D39" s="721"/>
    </row>
    <row r="40" spans="1:4" x14ac:dyDescent="0.3">
      <c r="C40" s="492"/>
      <c r="D40" s="492"/>
    </row>
    <row r="41" spans="1:4" x14ac:dyDescent="0.3">
      <c r="C41" s="492"/>
      <c r="D41" s="492"/>
    </row>
    <row r="42" spans="1:4" x14ac:dyDescent="0.3">
      <c r="C42" s="492"/>
      <c r="D42" s="492"/>
    </row>
  </sheetData>
  <sheetProtection algorithmName="SHA-512" hashValue="z2xbBM2Ba9NdqktdI4cSbhEUJVywCKTQNvjKpDJOefz5hsbVRxJpqIPxPKjt3ZUGMmghssCWAjEwLIF1Ib0pwA==" saltValue="HEfHU69OANA1a5b4zPlUxA==" spinCount="100000" sheet="1" objects="1" scenarios="1"/>
  <mergeCells count="5">
    <mergeCell ref="C35:D35"/>
    <mergeCell ref="C36:D36"/>
    <mergeCell ref="C37:D37"/>
    <mergeCell ref="C38:D38"/>
    <mergeCell ref="C39:D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49720-673F-459C-927D-27BA09CB580D}">
  <sheetPr>
    <tabColor rgb="FF00B050"/>
  </sheetPr>
  <dimension ref="B1:P32"/>
  <sheetViews>
    <sheetView topLeftCell="C1" workbookViewId="0">
      <selection activeCell="K5" sqref="K5"/>
    </sheetView>
  </sheetViews>
  <sheetFormatPr defaultRowHeight="14.4" x14ac:dyDescent="0.3"/>
  <cols>
    <col min="1" max="1" width="2.77734375" customWidth="1"/>
    <col min="2" max="2" width="9.6640625" customWidth="1"/>
    <col min="3" max="3" width="28.88671875" customWidth="1"/>
    <col min="4" max="4" width="12.6640625" customWidth="1"/>
    <col min="5" max="5" width="28.33203125" customWidth="1"/>
    <col min="6" max="6" width="7.44140625" customWidth="1"/>
    <col min="7" max="7" width="14.6640625" customWidth="1"/>
    <col min="8" max="8" width="23.44140625" customWidth="1"/>
    <col min="9" max="9" width="17.77734375" customWidth="1"/>
    <col min="10" max="10" width="17.88671875" customWidth="1"/>
    <col min="11" max="11" width="18.6640625" customWidth="1"/>
    <col min="12" max="12" width="35.88671875" customWidth="1"/>
    <col min="13" max="13" width="18.33203125" customWidth="1"/>
    <col min="14" max="14" width="16.6640625" customWidth="1"/>
    <col min="15" max="15" width="12.77734375" customWidth="1"/>
    <col min="16" max="16" width="17.88671875" customWidth="1"/>
  </cols>
  <sheetData>
    <row r="1" spans="2:16" ht="15" thickBot="1" x14ac:dyDescent="0.35"/>
    <row r="2" spans="2:16" ht="18" thickTop="1" x14ac:dyDescent="0.3">
      <c r="B2" s="515" t="s">
        <v>567</v>
      </c>
      <c r="C2" s="516"/>
      <c r="D2" s="516"/>
      <c r="E2" s="516"/>
      <c r="F2" s="516"/>
      <c r="G2" s="516"/>
      <c r="H2" s="516"/>
      <c r="I2" s="516"/>
      <c r="J2" s="516"/>
      <c r="K2" s="516"/>
      <c r="L2" s="516"/>
      <c r="M2" s="516"/>
      <c r="N2" s="516"/>
      <c r="O2" s="516"/>
      <c r="P2" s="517"/>
    </row>
    <row r="3" spans="2:16" ht="19.5" customHeight="1" x14ac:dyDescent="0.3">
      <c r="B3" s="558" t="s">
        <v>151</v>
      </c>
      <c r="C3" s="496"/>
      <c r="D3" s="496"/>
      <c r="E3" s="496"/>
      <c r="F3" s="496"/>
      <c r="G3" s="496"/>
      <c r="H3" s="496"/>
      <c r="I3" s="496"/>
      <c r="J3" s="497"/>
      <c r="K3" s="520" t="s">
        <v>149</v>
      </c>
      <c r="L3" s="521"/>
      <c r="M3" s="521"/>
      <c r="N3" s="521"/>
      <c r="O3" s="521"/>
      <c r="P3" s="522"/>
    </row>
    <row r="4" spans="2:16" ht="58.2" thickBot="1" x14ac:dyDescent="0.35">
      <c r="B4" s="228" t="s">
        <v>0</v>
      </c>
      <c r="C4" s="82" t="s">
        <v>11</v>
      </c>
      <c r="D4" s="10" t="s">
        <v>2</v>
      </c>
      <c r="E4" s="10" t="s">
        <v>3</v>
      </c>
      <c r="F4" s="10" t="s">
        <v>4</v>
      </c>
      <c r="G4" s="10" t="s">
        <v>143</v>
      </c>
      <c r="H4" s="10" t="s">
        <v>266</v>
      </c>
      <c r="I4" s="10" t="s">
        <v>433</v>
      </c>
      <c r="J4" s="10" t="s">
        <v>144</v>
      </c>
      <c r="K4" s="42" t="s">
        <v>573</v>
      </c>
      <c r="L4" s="42" t="s">
        <v>219</v>
      </c>
      <c r="M4" s="42" t="s">
        <v>145</v>
      </c>
      <c r="N4" s="21" t="s">
        <v>146</v>
      </c>
      <c r="O4" s="79" t="s">
        <v>147</v>
      </c>
      <c r="P4" s="362" t="s">
        <v>148</v>
      </c>
    </row>
    <row r="5" spans="2:16" ht="15" thickTop="1" x14ac:dyDescent="0.3">
      <c r="B5" s="523" t="s">
        <v>268</v>
      </c>
      <c r="C5" s="553" t="s">
        <v>200</v>
      </c>
      <c r="D5" s="505">
        <v>2</v>
      </c>
      <c r="E5" s="506" t="s">
        <v>8</v>
      </c>
      <c r="F5" s="499">
        <v>16</v>
      </c>
      <c r="G5" s="499">
        <v>75</v>
      </c>
      <c r="H5" s="76" t="s">
        <v>265</v>
      </c>
      <c r="I5" s="76">
        <v>6</v>
      </c>
      <c r="J5" s="76">
        <v>5</v>
      </c>
      <c r="K5" s="364"/>
      <c r="L5" s="381"/>
      <c r="M5" s="382"/>
      <c r="N5" s="106">
        <f t="shared" ref="N5:N22" si="0">M5*730</f>
        <v>0</v>
      </c>
      <c r="O5" s="107">
        <f t="shared" ref="O5:O22" si="1">J5*N5</f>
        <v>0</v>
      </c>
      <c r="P5" s="124">
        <f t="shared" ref="P5:P22" si="2">O5*I5</f>
        <v>0</v>
      </c>
    </row>
    <row r="6" spans="2:16" x14ac:dyDescent="0.3">
      <c r="B6" s="523"/>
      <c r="C6" s="553"/>
      <c r="D6" s="502"/>
      <c r="E6" s="504"/>
      <c r="F6" s="500"/>
      <c r="G6" s="500"/>
      <c r="H6" s="84" t="s">
        <v>9</v>
      </c>
      <c r="I6" s="84">
        <v>6</v>
      </c>
      <c r="J6" s="84">
        <v>3</v>
      </c>
      <c r="K6" s="364"/>
      <c r="L6" s="365"/>
      <c r="M6" s="366"/>
      <c r="N6" s="109">
        <f t="shared" si="0"/>
        <v>0</v>
      </c>
      <c r="O6" s="110">
        <f t="shared" si="1"/>
        <v>0</v>
      </c>
      <c r="P6" s="111">
        <f t="shared" si="2"/>
        <v>0</v>
      </c>
    </row>
    <row r="7" spans="2:16" x14ac:dyDescent="0.3">
      <c r="B7" s="523"/>
      <c r="C7" s="553"/>
      <c r="D7" s="501">
        <v>2</v>
      </c>
      <c r="E7" s="503" t="s">
        <v>10</v>
      </c>
      <c r="F7" s="498">
        <v>8</v>
      </c>
      <c r="G7" s="498">
        <v>50</v>
      </c>
      <c r="H7" s="84" t="s">
        <v>265</v>
      </c>
      <c r="I7" s="84">
        <v>2</v>
      </c>
      <c r="J7" s="84">
        <v>5</v>
      </c>
      <c r="K7" s="364"/>
      <c r="L7" s="367"/>
      <c r="M7" s="366"/>
      <c r="N7" s="109">
        <f t="shared" si="0"/>
        <v>0</v>
      </c>
      <c r="O7" s="110">
        <f t="shared" si="1"/>
        <v>0</v>
      </c>
      <c r="P7" s="112">
        <f t="shared" si="2"/>
        <v>0</v>
      </c>
    </row>
    <row r="8" spans="2:16" x14ac:dyDescent="0.3">
      <c r="B8" s="523"/>
      <c r="C8" s="554"/>
      <c r="D8" s="502"/>
      <c r="E8" s="504"/>
      <c r="F8" s="500"/>
      <c r="G8" s="500"/>
      <c r="H8" s="84" t="s">
        <v>9</v>
      </c>
      <c r="I8" s="84">
        <v>2</v>
      </c>
      <c r="J8" s="84">
        <v>3</v>
      </c>
      <c r="K8" s="364"/>
      <c r="L8" s="367"/>
      <c r="M8" s="366"/>
      <c r="N8" s="109">
        <f t="shared" si="0"/>
        <v>0</v>
      </c>
      <c r="O8" s="110">
        <f t="shared" si="1"/>
        <v>0</v>
      </c>
      <c r="P8" s="112">
        <f t="shared" si="2"/>
        <v>0</v>
      </c>
    </row>
    <row r="9" spans="2:16" x14ac:dyDescent="0.3">
      <c r="B9" s="523"/>
      <c r="C9" s="551" t="s">
        <v>201</v>
      </c>
      <c r="D9" s="501">
        <v>4</v>
      </c>
      <c r="E9" s="503" t="s">
        <v>8</v>
      </c>
      <c r="F9" s="498">
        <v>16</v>
      </c>
      <c r="G9" s="498">
        <v>150</v>
      </c>
      <c r="H9" s="84" t="s">
        <v>265</v>
      </c>
      <c r="I9" s="84">
        <v>6</v>
      </c>
      <c r="J9" s="84">
        <v>3</v>
      </c>
      <c r="K9" s="364"/>
      <c r="L9" s="367"/>
      <c r="M9" s="366"/>
      <c r="N9" s="109">
        <f t="shared" si="0"/>
        <v>0</v>
      </c>
      <c r="O9" s="110">
        <f t="shared" si="1"/>
        <v>0</v>
      </c>
      <c r="P9" s="112">
        <f t="shared" si="2"/>
        <v>0</v>
      </c>
    </row>
    <row r="10" spans="2:16" x14ac:dyDescent="0.3">
      <c r="B10" s="523"/>
      <c r="C10" s="553"/>
      <c r="D10" s="502"/>
      <c r="E10" s="504"/>
      <c r="F10" s="500"/>
      <c r="G10" s="500"/>
      <c r="H10" s="84" t="s">
        <v>9</v>
      </c>
      <c r="I10" s="84">
        <v>6</v>
      </c>
      <c r="J10" s="84">
        <v>2</v>
      </c>
      <c r="K10" s="364"/>
      <c r="L10" s="367"/>
      <c r="M10" s="366"/>
      <c r="N10" s="109">
        <f t="shared" si="0"/>
        <v>0</v>
      </c>
      <c r="O10" s="110">
        <f t="shared" si="1"/>
        <v>0</v>
      </c>
      <c r="P10" s="112">
        <f t="shared" si="2"/>
        <v>0</v>
      </c>
    </row>
    <row r="11" spans="2:16" x14ac:dyDescent="0.3">
      <c r="B11" s="523"/>
      <c r="C11" s="553"/>
      <c r="D11" s="501">
        <v>4</v>
      </c>
      <c r="E11" s="503" t="s">
        <v>10</v>
      </c>
      <c r="F11" s="498">
        <v>32</v>
      </c>
      <c r="G11" s="498">
        <v>100</v>
      </c>
      <c r="H11" s="84" t="s">
        <v>265</v>
      </c>
      <c r="I11" s="84">
        <v>2</v>
      </c>
      <c r="J11" s="84">
        <v>3</v>
      </c>
      <c r="K11" s="364"/>
      <c r="L11" s="367"/>
      <c r="M11" s="366"/>
      <c r="N11" s="109">
        <f t="shared" si="0"/>
        <v>0</v>
      </c>
      <c r="O11" s="110">
        <f t="shared" si="1"/>
        <v>0</v>
      </c>
      <c r="P11" s="112">
        <f t="shared" si="2"/>
        <v>0</v>
      </c>
    </row>
    <row r="12" spans="2:16" x14ac:dyDescent="0.3">
      <c r="B12" s="523"/>
      <c r="C12" s="554"/>
      <c r="D12" s="502"/>
      <c r="E12" s="504"/>
      <c r="F12" s="500"/>
      <c r="G12" s="500"/>
      <c r="H12" s="84" t="s">
        <v>9</v>
      </c>
      <c r="I12" s="84">
        <v>2</v>
      </c>
      <c r="J12" s="84">
        <v>2</v>
      </c>
      <c r="K12" s="364"/>
      <c r="L12" s="367"/>
      <c r="M12" s="366"/>
      <c r="N12" s="109">
        <f t="shared" si="0"/>
        <v>0</v>
      </c>
      <c r="O12" s="110">
        <f t="shared" si="1"/>
        <v>0</v>
      </c>
      <c r="P12" s="112">
        <f t="shared" si="2"/>
        <v>0</v>
      </c>
    </row>
    <row r="13" spans="2:16" x14ac:dyDescent="0.3">
      <c r="B13" s="523"/>
      <c r="C13" s="551" t="s">
        <v>202</v>
      </c>
      <c r="D13" s="501">
        <v>8</v>
      </c>
      <c r="E13" s="503" t="s">
        <v>8</v>
      </c>
      <c r="F13" s="498">
        <v>32</v>
      </c>
      <c r="G13" s="498">
        <v>300</v>
      </c>
      <c r="H13" s="84" t="s">
        <v>265</v>
      </c>
      <c r="I13" s="84">
        <v>4</v>
      </c>
      <c r="J13" s="84">
        <v>2</v>
      </c>
      <c r="K13" s="364"/>
      <c r="L13" s="367"/>
      <c r="M13" s="366"/>
      <c r="N13" s="109">
        <f t="shared" si="0"/>
        <v>0</v>
      </c>
      <c r="O13" s="110">
        <f t="shared" si="1"/>
        <v>0</v>
      </c>
      <c r="P13" s="112">
        <f t="shared" si="2"/>
        <v>0</v>
      </c>
    </row>
    <row r="14" spans="2:16" x14ac:dyDescent="0.3">
      <c r="B14" s="523"/>
      <c r="C14" s="553"/>
      <c r="D14" s="502"/>
      <c r="E14" s="504"/>
      <c r="F14" s="500"/>
      <c r="G14" s="500"/>
      <c r="H14" s="84" t="s">
        <v>9</v>
      </c>
      <c r="I14" s="84">
        <v>2</v>
      </c>
      <c r="J14" s="84">
        <v>2</v>
      </c>
      <c r="K14" s="364"/>
      <c r="L14" s="367"/>
      <c r="M14" s="366"/>
      <c r="N14" s="109">
        <f t="shared" si="0"/>
        <v>0</v>
      </c>
      <c r="O14" s="110">
        <f t="shared" si="1"/>
        <v>0</v>
      </c>
      <c r="P14" s="112">
        <f t="shared" si="2"/>
        <v>0</v>
      </c>
    </row>
    <row r="15" spans="2:16" x14ac:dyDescent="0.3">
      <c r="B15" s="523"/>
      <c r="C15" s="553"/>
      <c r="D15" s="501">
        <v>8</v>
      </c>
      <c r="E15" s="503" t="s">
        <v>8</v>
      </c>
      <c r="F15" s="498">
        <v>64</v>
      </c>
      <c r="G15" s="498">
        <v>300</v>
      </c>
      <c r="H15" s="84" t="s">
        <v>265</v>
      </c>
      <c r="I15" s="84">
        <v>6</v>
      </c>
      <c r="J15" s="84">
        <v>2</v>
      </c>
      <c r="K15" s="364"/>
      <c r="L15" s="367"/>
      <c r="M15" s="366"/>
      <c r="N15" s="109">
        <f t="shared" si="0"/>
        <v>0</v>
      </c>
      <c r="O15" s="110">
        <f t="shared" si="1"/>
        <v>0</v>
      </c>
      <c r="P15" s="112">
        <f t="shared" si="2"/>
        <v>0</v>
      </c>
    </row>
    <row r="16" spans="2:16" x14ac:dyDescent="0.3">
      <c r="B16" s="523"/>
      <c r="C16" s="553"/>
      <c r="D16" s="502"/>
      <c r="E16" s="504"/>
      <c r="F16" s="500"/>
      <c r="G16" s="500"/>
      <c r="H16" s="84" t="s">
        <v>9</v>
      </c>
      <c r="I16" s="84">
        <v>6</v>
      </c>
      <c r="J16" s="84">
        <v>2</v>
      </c>
      <c r="K16" s="364"/>
      <c r="L16" s="367"/>
      <c r="M16" s="366"/>
      <c r="N16" s="109">
        <f t="shared" si="0"/>
        <v>0</v>
      </c>
      <c r="O16" s="110">
        <f t="shared" si="1"/>
        <v>0</v>
      </c>
      <c r="P16" s="112">
        <f t="shared" si="2"/>
        <v>0</v>
      </c>
    </row>
    <row r="17" spans="2:16" x14ac:dyDescent="0.3">
      <c r="B17" s="523"/>
      <c r="C17" s="551" t="s">
        <v>203</v>
      </c>
      <c r="D17" s="501">
        <v>16</v>
      </c>
      <c r="E17" s="503" t="s">
        <v>8</v>
      </c>
      <c r="F17" s="498">
        <v>64</v>
      </c>
      <c r="G17" s="498">
        <v>600</v>
      </c>
      <c r="H17" s="84" t="s">
        <v>265</v>
      </c>
      <c r="I17" s="84">
        <v>2</v>
      </c>
      <c r="J17" s="84">
        <v>2</v>
      </c>
      <c r="K17" s="364"/>
      <c r="L17" s="367"/>
      <c r="M17" s="366"/>
      <c r="N17" s="109">
        <f t="shared" si="0"/>
        <v>0</v>
      </c>
      <c r="O17" s="110">
        <f t="shared" si="1"/>
        <v>0</v>
      </c>
      <c r="P17" s="112">
        <f t="shared" si="2"/>
        <v>0</v>
      </c>
    </row>
    <row r="18" spans="2:16" x14ac:dyDescent="0.3">
      <c r="B18" s="523"/>
      <c r="C18" s="553"/>
      <c r="D18" s="502"/>
      <c r="E18" s="504"/>
      <c r="F18" s="500"/>
      <c r="G18" s="500"/>
      <c r="H18" s="84" t="s">
        <v>9</v>
      </c>
      <c r="I18" s="84">
        <v>2</v>
      </c>
      <c r="J18" s="84">
        <v>2</v>
      </c>
      <c r="K18" s="364"/>
      <c r="L18" s="367"/>
      <c r="M18" s="366"/>
      <c r="N18" s="109">
        <f t="shared" si="0"/>
        <v>0</v>
      </c>
      <c r="O18" s="110">
        <f t="shared" si="1"/>
        <v>0</v>
      </c>
      <c r="P18" s="112">
        <f t="shared" si="2"/>
        <v>0</v>
      </c>
    </row>
    <row r="19" spans="2:16" x14ac:dyDescent="0.3">
      <c r="B19" s="523"/>
      <c r="C19" s="553"/>
      <c r="D19" s="501">
        <v>16</v>
      </c>
      <c r="E19" s="503" t="s">
        <v>8</v>
      </c>
      <c r="F19" s="498">
        <v>128</v>
      </c>
      <c r="G19" s="498">
        <v>600</v>
      </c>
      <c r="H19" s="84" t="s">
        <v>265</v>
      </c>
      <c r="I19" s="84">
        <v>2</v>
      </c>
      <c r="J19" s="84">
        <v>2</v>
      </c>
      <c r="K19" s="364"/>
      <c r="L19" s="367"/>
      <c r="M19" s="366"/>
      <c r="N19" s="109">
        <f t="shared" si="0"/>
        <v>0</v>
      </c>
      <c r="O19" s="110">
        <f t="shared" si="1"/>
        <v>0</v>
      </c>
      <c r="P19" s="112">
        <f t="shared" si="2"/>
        <v>0</v>
      </c>
    </row>
    <row r="20" spans="2:16" x14ac:dyDescent="0.3">
      <c r="B20" s="523"/>
      <c r="C20" s="553"/>
      <c r="D20" s="502"/>
      <c r="E20" s="504"/>
      <c r="F20" s="500"/>
      <c r="G20" s="500"/>
      <c r="H20" s="84" t="s">
        <v>9</v>
      </c>
      <c r="I20" s="84">
        <v>2</v>
      </c>
      <c r="J20" s="84">
        <v>2</v>
      </c>
      <c r="K20" s="364"/>
      <c r="L20" s="367"/>
      <c r="M20" s="366"/>
      <c r="N20" s="109">
        <f t="shared" si="0"/>
        <v>0</v>
      </c>
      <c r="O20" s="110">
        <f t="shared" si="1"/>
        <v>0</v>
      </c>
      <c r="P20" s="112">
        <f t="shared" si="2"/>
        <v>0</v>
      </c>
    </row>
    <row r="21" spans="2:16" x14ac:dyDescent="0.3">
      <c r="B21" s="523"/>
      <c r="C21" s="551" t="s">
        <v>187</v>
      </c>
      <c r="D21" s="501">
        <v>32</v>
      </c>
      <c r="E21" s="503" t="s">
        <v>8</v>
      </c>
      <c r="F21" s="498">
        <v>128</v>
      </c>
      <c r="G21" s="498">
        <v>1200</v>
      </c>
      <c r="H21" s="84" t="s">
        <v>265</v>
      </c>
      <c r="I21" s="84">
        <v>2</v>
      </c>
      <c r="J21" s="84">
        <v>2</v>
      </c>
      <c r="K21" s="364"/>
      <c r="L21" s="367"/>
      <c r="M21" s="366"/>
      <c r="N21" s="109">
        <f t="shared" si="0"/>
        <v>0</v>
      </c>
      <c r="O21" s="110">
        <f t="shared" si="1"/>
        <v>0</v>
      </c>
      <c r="P21" s="112">
        <f t="shared" si="2"/>
        <v>0</v>
      </c>
    </row>
    <row r="22" spans="2:16" ht="15" thickBot="1" x14ac:dyDescent="0.35">
      <c r="B22" s="524"/>
      <c r="C22" s="552"/>
      <c r="D22" s="555"/>
      <c r="E22" s="556"/>
      <c r="F22" s="557"/>
      <c r="G22" s="557"/>
      <c r="H22" s="85" t="s">
        <v>9</v>
      </c>
      <c r="I22" s="85">
        <v>3</v>
      </c>
      <c r="J22" s="85">
        <v>2</v>
      </c>
      <c r="K22" s="378"/>
      <c r="L22" s="383"/>
      <c r="M22" s="380"/>
      <c r="N22" s="115">
        <f t="shared" si="0"/>
        <v>0</v>
      </c>
      <c r="O22" s="116">
        <f t="shared" si="1"/>
        <v>0</v>
      </c>
      <c r="P22" s="117">
        <f t="shared" si="2"/>
        <v>0</v>
      </c>
    </row>
    <row r="23" spans="2:16" ht="15" thickTop="1" x14ac:dyDescent="0.3"/>
    <row r="24" spans="2:16" ht="15" thickBot="1" x14ac:dyDescent="0.35">
      <c r="P24" s="142">
        <f>SUM(P9:P22)</f>
        <v>0</v>
      </c>
    </row>
    <row r="25" spans="2:16" ht="15" thickTop="1" x14ac:dyDescent="0.3">
      <c r="B25" s="510" t="s">
        <v>150</v>
      </c>
      <c r="C25" s="510"/>
      <c r="D25" s="510"/>
      <c r="E25" s="510"/>
      <c r="F25" s="510"/>
      <c r="G25" s="510"/>
    </row>
    <row r="26" spans="2:16" x14ac:dyDescent="0.3">
      <c r="B26" s="511" t="s">
        <v>569</v>
      </c>
      <c r="C26" s="511"/>
      <c r="D26" s="511"/>
      <c r="E26" s="511"/>
      <c r="F26" s="511"/>
      <c r="G26" s="511"/>
    </row>
    <row r="27" spans="2:16" ht="14.25" customHeight="1" x14ac:dyDescent="0.3">
      <c r="B27" s="512" t="s">
        <v>306</v>
      </c>
      <c r="C27" s="512"/>
      <c r="D27" s="512"/>
      <c r="E27" s="512"/>
      <c r="F27" s="512"/>
      <c r="G27" s="512"/>
    </row>
    <row r="28" spans="2:16" x14ac:dyDescent="0.3">
      <c r="B28" s="512"/>
      <c r="C28" s="512"/>
      <c r="D28" s="512"/>
      <c r="E28" s="512"/>
      <c r="F28" s="512"/>
      <c r="G28" s="512"/>
    </row>
    <row r="29" spans="2:16" x14ac:dyDescent="0.3">
      <c r="B29" s="512"/>
      <c r="C29" s="512"/>
      <c r="D29" s="512"/>
      <c r="E29" s="512"/>
      <c r="F29" s="512"/>
      <c r="G29" s="512"/>
    </row>
    <row r="30" spans="2:16" x14ac:dyDescent="0.3">
      <c r="B30" s="512"/>
      <c r="C30" s="512"/>
      <c r="D30" s="512"/>
      <c r="E30" s="512"/>
      <c r="F30" s="512"/>
      <c r="G30" s="512"/>
    </row>
    <row r="31" spans="2:16" ht="14.25" customHeight="1" x14ac:dyDescent="0.3">
      <c r="B31" s="494" t="s">
        <v>515</v>
      </c>
      <c r="C31" s="494"/>
      <c r="D31" s="494"/>
      <c r="E31" s="494"/>
      <c r="F31" s="494"/>
      <c r="G31" s="494"/>
    </row>
    <row r="32" spans="2:16" x14ac:dyDescent="0.3">
      <c r="B32" s="494"/>
      <c r="C32" s="494"/>
      <c r="D32" s="494"/>
      <c r="E32" s="494"/>
      <c r="F32" s="494"/>
      <c r="G32" s="494"/>
    </row>
  </sheetData>
  <sheetProtection algorithmName="SHA-512" hashValue="x5R183De0wxCxGaNK2GKkKQQM2ENn9Tf+3PxpAeAaBoVLo9RpOLclkzh0bhlfhKDLjsYWEZ3iL6TD8yFspg07w==" saltValue="VGYnKTqaa4klYJInNKyEoQ==" spinCount="100000" sheet="1" objects="1" scenarios="1"/>
  <mergeCells count="49">
    <mergeCell ref="E11:E12"/>
    <mergeCell ref="F11:F12"/>
    <mergeCell ref="G11:G12"/>
    <mergeCell ref="B3:J3"/>
    <mergeCell ref="C17:C20"/>
    <mergeCell ref="D17:D18"/>
    <mergeCell ref="E17:E18"/>
    <mergeCell ref="F17:F18"/>
    <mergeCell ref="G17:G18"/>
    <mergeCell ref="D19:D20"/>
    <mergeCell ref="E19:E20"/>
    <mergeCell ref="G15:G16"/>
    <mergeCell ref="D21:D22"/>
    <mergeCell ref="E21:E22"/>
    <mergeCell ref="F21:F22"/>
    <mergeCell ref="G21:G22"/>
    <mergeCell ref="F19:F20"/>
    <mergeCell ref="B2:P2"/>
    <mergeCell ref="B5:B22"/>
    <mergeCell ref="C5:C8"/>
    <mergeCell ref="D5:D6"/>
    <mergeCell ref="E5:E6"/>
    <mergeCell ref="F5:F6"/>
    <mergeCell ref="G5:G6"/>
    <mergeCell ref="C9:C12"/>
    <mergeCell ref="D9:D10"/>
    <mergeCell ref="E9:E10"/>
    <mergeCell ref="F9:F10"/>
    <mergeCell ref="G9:G10"/>
    <mergeCell ref="D11:D12"/>
    <mergeCell ref="C13:C16"/>
    <mergeCell ref="D13:D14"/>
    <mergeCell ref="K3:P3"/>
    <mergeCell ref="B25:G25"/>
    <mergeCell ref="B26:G26"/>
    <mergeCell ref="B27:G30"/>
    <mergeCell ref="B31:G32"/>
    <mergeCell ref="D7:D8"/>
    <mergeCell ref="E7:E8"/>
    <mergeCell ref="F7:F8"/>
    <mergeCell ref="G7:G8"/>
    <mergeCell ref="E13:E14"/>
    <mergeCell ref="F13:F14"/>
    <mergeCell ref="G13:G14"/>
    <mergeCell ref="D15:D16"/>
    <mergeCell ref="E15:E16"/>
    <mergeCell ref="G19:G20"/>
    <mergeCell ref="F15:F16"/>
    <mergeCell ref="C21:C2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1:Q42"/>
  <sheetViews>
    <sheetView topLeftCell="C1" zoomScaleNormal="100" workbookViewId="0">
      <selection activeCell="K5" sqref="K5"/>
    </sheetView>
  </sheetViews>
  <sheetFormatPr defaultRowHeight="14.4" x14ac:dyDescent="0.3"/>
  <cols>
    <col min="1" max="1" width="2.77734375" customWidth="1"/>
    <col min="2" max="2" width="9.44140625" customWidth="1"/>
    <col min="3" max="3" width="14.5546875" customWidth="1"/>
    <col min="4" max="4" width="42" customWidth="1"/>
    <col min="5" max="6" width="13.88671875" bestFit="1" customWidth="1"/>
    <col min="7" max="7" width="9.77734375" customWidth="1"/>
    <col min="8" max="8" width="16.109375" customWidth="1"/>
    <col min="9" max="9" width="13.88671875" customWidth="1"/>
    <col min="10" max="10" width="16.6640625" bestFit="1" customWidth="1"/>
    <col min="11" max="11" width="18" customWidth="1"/>
    <col min="12" max="12" width="35.33203125" customWidth="1"/>
    <col min="13" max="13" width="39.44140625" customWidth="1"/>
    <col min="14" max="14" width="16.109375" customWidth="1"/>
    <col min="15" max="15" width="14.5546875" customWidth="1"/>
    <col min="16" max="16" width="16.5546875" customWidth="1"/>
    <col min="17" max="17" width="16.77734375" customWidth="1"/>
    <col min="18" max="18" width="13.6640625" customWidth="1"/>
  </cols>
  <sheetData>
    <row r="1" spans="2:17" ht="15" thickBot="1" x14ac:dyDescent="0.35"/>
    <row r="2" spans="2:17" s="189" customFormat="1" ht="20.25" customHeight="1" thickTop="1" x14ac:dyDescent="0.3">
      <c r="B2" s="562" t="s">
        <v>345</v>
      </c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564"/>
    </row>
    <row r="3" spans="2:17" ht="26.1" customHeight="1" x14ac:dyDescent="0.3">
      <c r="B3" s="518" t="s">
        <v>0</v>
      </c>
      <c r="C3" s="495" t="s">
        <v>151</v>
      </c>
      <c r="D3" s="496"/>
      <c r="E3" s="496"/>
      <c r="F3" s="496"/>
      <c r="G3" s="496"/>
      <c r="H3" s="496"/>
      <c r="I3" s="496"/>
      <c r="J3" s="571"/>
      <c r="K3" s="520" t="s">
        <v>149</v>
      </c>
      <c r="L3" s="521"/>
      <c r="M3" s="521"/>
      <c r="N3" s="521"/>
      <c r="O3" s="521"/>
      <c r="P3" s="521"/>
      <c r="Q3" s="522"/>
    </row>
    <row r="4" spans="2:17" ht="46.35" customHeight="1" thickBot="1" x14ac:dyDescent="0.35">
      <c r="B4" s="568"/>
      <c r="C4" s="77" t="s">
        <v>21</v>
      </c>
      <c r="D4" s="77" t="s">
        <v>11</v>
      </c>
      <c r="E4" s="77" t="s">
        <v>339</v>
      </c>
      <c r="F4" s="211" t="s">
        <v>206</v>
      </c>
      <c r="G4" s="211" t="s">
        <v>207</v>
      </c>
      <c r="H4" s="82" t="s">
        <v>434</v>
      </c>
      <c r="I4" s="10" t="s">
        <v>156</v>
      </c>
      <c r="J4" s="10" t="s">
        <v>338</v>
      </c>
      <c r="K4" s="42" t="s">
        <v>573</v>
      </c>
      <c r="L4" s="21" t="s">
        <v>342</v>
      </c>
      <c r="M4" s="21" t="s">
        <v>418</v>
      </c>
      <c r="N4" s="23" t="s">
        <v>341</v>
      </c>
      <c r="O4" s="23" t="s">
        <v>340</v>
      </c>
      <c r="P4" s="24" t="s">
        <v>227</v>
      </c>
      <c r="Q4" s="22" t="s">
        <v>245</v>
      </c>
    </row>
    <row r="5" spans="2:17" ht="15" thickTop="1" x14ac:dyDescent="0.3">
      <c r="B5" s="561" t="s">
        <v>24</v>
      </c>
      <c r="C5" s="565" t="s">
        <v>25</v>
      </c>
      <c r="D5" s="569" t="s">
        <v>255</v>
      </c>
      <c r="E5" s="304">
        <v>512</v>
      </c>
      <c r="F5" s="305">
        <v>50</v>
      </c>
      <c r="G5" s="305">
        <v>500</v>
      </c>
      <c r="H5" s="15">
        <v>24</v>
      </c>
      <c r="I5" s="122">
        <v>30</v>
      </c>
      <c r="J5" s="276">
        <v>100000000</v>
      </c>
      <c r="K5" s="384"/>
      <c r="L5" s="385"/>
      <c r="M5" s="385"/>
      <c r="N5" s="392"/>
      <c r="O5" s="392"/>
      <c r="P5" s="123">
        <f>N5*I5+O5*J5/10000</f>
        <v>0</v>
      </c>
      <c r="Q5" s="124">
        <f t="shared" ref="Q5:Q12" si="0">P5*H5</f>
        <v>0</v>
      </c>
    </row>
    <row r="6" spans="2:17" x14ac:dyDescent="0.3">
      <c r="B6" s="523"/>
      <c r="C6" s="566"/>
      <c r="D6" s="570"/>
      <c r="E6" s="306">
        <v>1024</v>
      </c>
      <c r="F6" s="307">
        <v>50</v>
      </c>
      <c r="G6" s="307">
        <v>500</v>
      </c>
      <c r="H6" s="98">
        <v>24</v>
      </c>
      <c r="I6" s="98">
        <v>20</v>
      </c>
      <c r="J6" s="127">
        <v>100000000</v>
      </c>
      <c r="K6" s="386"/>
      <c r="L6" s="387"/>
      <c r="M6" s="387"/>
      <c r="N6" s="366"/>
      <c r="O6" s="393"/>
      <c r="P6" s="110">
        <f>N6*I6+O6*J6/10000</f>
        <v>0</v>
      </c>
      <c r="Q6" s="112">
        <f t="shared" si="0"/>
        <v>0</v>
      </c>
    </row>
    <row r="7" spans="2:17" x14ac:dyDescent="0.3">
      <c r="B7" s="523"/>
      <c r="C7" s="566"/>
      <c r="D7" s="570"/>
      <c r="E7" s="306">
        <v>2048</v>
      </c>
      <c r="F7" s="307">
        <v>50</v>
      </c>
      <c r="G7" s="307">
        <v>500</v>
      </c>
      <c r="H7" s="98">
        <v>24</v>
      </c>
      <c r="I7" s="98">
        <v>10</v>
      </c>
      <c r="J7" s="127">
        <v>100000000</v>
      </c>
      <c r="K7" s="386"/>
      <c r="L7" s="387"/>
      <c r="M7" s="387"/>
      <c r="N7" s="366"/>
      <c r="O7" s="393"/>
      <c r="P7" s="110">
        <f>N7*I7+O7*J7/10000</f>
        <v>0</v>
      </c>
      <c r="Q7" s="112">
        <f t="shared" si="0"/>
        <v>0</v>
      </c>
    </row>
    <row r="8" spans="2:17" x14ac:dyDescent="0.3">
      <c r="B8" s="523"/>
      <c r="C8" s="566"/>
      <c r="D8" s="570"/>
      <c r="E8" s="306">
        <v>4096</v>
      </c>
      <c r="F8" s="307">
        <v>50</v>
      </c>
      <c r="G8" s="307">
        <v>500</v>
      </c>
      <c r="H8" s="98">
        <v>24</v>
      </c>
      <c r="I8" s="98">
        <v>10</v>
      </c>
      <c r="J8" s="127">
        <v>100000000</v>
      </c>
      <c r="K8" s="386"/>
      <c r="L8" s="387"/>
      <c r="M8" s="387"/>
      <c r="N8" s="366"/>
      <c r="O8" s="393"/>
      <c r="P8" s="110">
        <f>N8*I8+O8*J8/10000</f>
        <v>0</v>
      </c>
      <c r="Q8" s="112">
        <f t="shared" si="0"/>
        <v>0</v>
      </c>
    </row>
    <row r="9" spans="2:17" ht="14.4" customHeight="1" x14ac:dyDescent="0.3">
      <c r="B9" s="523"/>
      <c r="C9" s="566"/>
      <c r="D9" s="570"/>
      <c r="E9" s="306">
        <v>8192</v>
      </c>
      <c r="F9" s="307">
        <v>50</v>
      </c>
      <c r="G9" s="307">
        <v>1300</v>
      </c>
      <c r="H9" s="98">
        <v>24</v>
      </c>
      <c r="I9" s="98">
        <v>10</v>
      </c>
      <c r="J9" s="127">
        <v>100000000</v>
      </c>
      <c r="K9" s="386"/>
      <c r="L9" s="387"/>
      <c r="M9" s="387"/>
      <c r="N9" s="366"/>
      <c r="O9" s="393"/>
      <c r="P9" s="110">
        <f>N9*I9+O9*J9/10000</f>
        <v>0</v>
      </c>
      <c r="Q9" s="112">
        <f t="shared" si="0"/>
        <v>0</v>
      </c>
    </row>
    <row r="10" spans="2:17" x14ac:dyDescent="0.3">
      <c r="B10" s="523"/>
      <c r="C10" s="566"/>
      <c r="D10" s="559" t="s">
        <v>26</v>
      </c>
      <c r="E10" s="307">
        <v>128</v>
      </c>
      <c r="F10" s="307">
        <v>500</v>
      </c>
      <c r="G10" s="307">
        <v>3500</v>
      </c>
      <c r="H10" s="98">
        <v>36</v>
      </c>
      <c r="I10" s="98">
        <v>40</v>
      </c>
      <c r="J10" s="316" t="s">
        <v>32</v>
      </c>
      <c r="K10" s="388"/>
      <c r="L10" s="389"/>
      <c r="M10" s="314"/>
      <c r="N10" s="366"/>
      <c r="O10" s="314"/>
      <c r="P10" s="110">
        <f>N10*I10</f>
        <v>0</v>
      </c>
      <c r="Q10" s="112">
        <f t="shared" si="0"/>
        <v>0</v>
      </c>
    </row>
    <row r="11" spans="2:17" x14ac:dyDescent="0.3">
      <c r="B11" s="523"/>
      <c r="C11" s="566"/>
      <c r="D11" s="559"/>
      <c r="E11" s="307">
        <v>256</v>
      </c>
      <c r="F11" s="307">
        <v>1100</v>
      </c>
      <c r="G11" s="307">
        <v>3500</v>
      </c>
      <c r="H11" s="98">
        <v>36</v>
      </c>
      <c r="I11" s="98">
        <v>50</v>
      </c>
      <c r="J11" s="316" t="s">
        <v>32</v>
      </c>
      <c r="K11" s="388"/>
      <c r="L11" s="389"/>
      <c r="M11" s="314"/>
      <c r="N11" s="366"/>
      <c r="O11" s="314"/>
      <c r="P11" s="110">
        <f>N11*I11</f>
        <v>0</v>
      </c>
      <c r="Q11" s="112">
        <f t="shared" si="0"/>
        <v>0</v>
      </c>
    </row>
    <row r="12" spans="2:17" ht="15" thickBot="1" x14ac:dyDescent="0.35">
      <c r="B12" s="524"/>
      <c r="C12" s="567"/>
      <c r="D12" s="560"/>
      <c r="E12" s="308">
        <v>512</v>
      </c>
      <c r="F12" s="308">
        <v>2300</v>
      </c>
      <c r="G12" s="308">
        <v>3500</v>
      </c>
      <c r="H12" s="91">
        <v>36</v>
      </c>
      <c r="I12" s="91">
        <v>40</v>
      </c>
      <c r="J12" s="356" t="s">
        <v>32</v>
      </c>
      <c r="K12" s="390"/>
      <c r="L12" s="391"/>
      <c r="M12" s="361"/>
      <c r="N12" s="380"/>
      <c r="O12" s="361"/>
      <c r="P12" s="116">
        <f>N12*I12</f>
        <v>0</v>
      </c>
      <c r="Q12" s="117">
        <f t="shared" si="0"/>
        <v>0</v>
      </c>
    </row>
    <row r="13" spans="2:17" ht="25.5" customHeight="1" thickTop="1" x14ac:dyDescent="0.3"/>
    <row r="14" spans="2:17" ht="15" thickBot="1" x14ac:dyDescent="0.35">
      <c r="B14" s="510" t="s">
        <v>150</v>
      </c>
      <c r="C14" s="510"/>
      <c r="D14" s="510"/>
      <c r="E14" s="510"/>
      <c r="Q14" s="126">
        <f>SUM(Q5:Q12)</f>
        <v>0</v>
      </c>
    </row>
    <row r="15" spans="2:17" ht="15" thickTop="1" x14ac:dyDescent="0.3">
      <c r="B15" s="511" t="s">
        <v>569</v>
      </c>
      <c r="C15" s="511"/>
      <c r="D15" s="511"/>
      <c r="E15" s="511"/>
    </row>
    <row r="16" spans="2:17" ht="14.25" customHeight="1" x14ac:dyDescent="0.3">
      <c r="B16" s="512" t="s">
        <v>306</v>
      </c>
      <c r="C16" s="512"/>
      <c r="D16" s="512"/>
      <c r="E16" s="512"/>
      <c r="O16" s="277"/>
    </row>
    <row r="17" spans="2:5" x14ac:dyDescent="0.3">
      <c r="B17" s="512"/>
      <c r="C17" s="512"/>
      <c r="D17" s="512"/>
      <c r="E17" s="512"/>
    </row>
    <row r="18" spans="2:5" x14ac:dyDescent="0.3">
      <c r="B18" s="512"/>
      <c r="C18" s="512"/>
      <c r="D18" s="512"/>
      <c r="E18" s="512"/>
    </row>
    <row r="19" spans="2:5" x14ac:dyDescent="0.3">
      <c r="B19" s="512"/>
      <c r="C19" s="512"/>
      <c r="D19" s="512"/>
      <c r="E19" s="512"/>
    </row>
    <row r="20" spans="2:5" x14ac:dyDescent="0.3">
      <c r="B20" s="494" t="s">
        <v>515</v>
      </c>
      <c r="C20" s="494"/>
      <c r="D20" s="494"/>
      <c r="E20" s="494"/>
    </row>
    <row r="21" spans="2:5" x14ac:dyDescent="0.3">
      <c r="B21" s="494"/>
      <c r="C21" s="494"/>
      <c r="D21" s="494"/>
      <c r="E21" s="494"/>
    </row>
    <row r="24" spans="2:5" ht="14.25" customHeight="1" x14ac:dyDescent="0.3"/>
    <row r="42" ht="14.25" customHeight="1" x14ac:dyDescent="0.3"/>
  </sheetData>
  <sheetProtection algorithmName="SHA-512" hashValue="sdQ8Ws1uBqNMyPdbstcsKPGEYxfrOFMqSDzxo7NIWFSxdENYbrg3S587xDsi6YfLRoyVx269L+fMVfKvpzJFiQ==" saltValue="JaaDAHcvywFhgG+/QSbTdw==" spinCount="100000" sheet="1" objects="1" scenarios="1"/>
  <mergeCells count="12">
    <mergeCell ref="B2:Q2"/>
    <mergeCell ref="C5:C12"/>
    <mergeCell ref="B3:B4"/>
    <mergeCell ref="D5:D9"/>
    <mergeCell ref="K3:Q3"/>
    <mergeCell ref="C3:J3"/>
    <mergeCell ref="B20:E21"/>
    <mergeCell ref="B14:E14"/>
    <mergeCell ref="B15:E15"/>
    <mergeCell ref="D10:D12"/>
    <mergeCell ref="B16:E19"/>
    <mergeCell ref="B5:B12"/>
  </mergeCells>
  <phoneticPr fontId="10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0F3F1-9D2C-4A89-8F44-7CC7B3C23508}">
  <sheetPr>
    <tabColor rgb="FF00B050"/>
  </sheetPr>
  <dimension ref="B1:AN25"/>
  <sheetViews>
    <sheetView topLeftCell="G1" zoomScale="70" zoomScaleNormal="70" workbookViewId="0">
      <selection activeCell="R5" sqref="R5"/>
    </sheetView>
  </sheetViews>
  <sheetFormatPr defaultRowHeight="14.4" x14ac:dyDescent="0.3"/>
  <cols>
    <col min="1" max="1" width="2.5546875" customWidth="1"/>
    <col min="2" max="2" width="10.109375" customWidth="1"/>
    <col min="3" max="3" width="14.6640625" customWidth="1"/>
    <col min="4" max="4" width="48.109375" customWidth="1"/>
    <col min="5" max="5" width="27.44140625" customWidth="1"/>
    <col min="6" max="6" width="22.33203125" customWidth="1"/>
    <col min="7" max="7" width="14.88671875" customWidth="1"/>
    <col min="8" max="8" width="17.77734375" customWidth="1"/>
    <col min="9" max="9" width="16.44140625" customWidth="1"/>
    <col min="10" max="10" width="16.5546875" customWidth="1"/>
    <col min="11" max="11" width="15.88671875" customWidth="1"/>
    <col min="12" max="12" width="23" customWidth="1"/>
    <col min="13" max="13" width="20.44140625" customWidth="1"/>
    <col min="14" max="14" width="20.6640625" customWidth="1"/>
    <col min="15" max="15" width="23.5546875" customWidth="1"/>
    <col min="16" max="16" width="21.33203125" customWidth="1"/>
    <col min="17" max="17" width="16.109375" bestFit="1" customWidth="1"/>
    <col min="18" max="18" width="76.6640625" customWidth="1"/>
    <col min="19" max="19" width="34.6640625" bestFit="1" customWidth="1"/>
    <col min="20" max="20" width="35.21875" bestFit="1" customWidth="1"/>
    <col min="21" max="21" width="34.44140625" bestFit="1" customWidth="1"/>
    <col min="22" max="23" width="34.5546875" bestFit="1" customWidth="1"/>
    <col min="24" max="24" width="34" bestFit="1" customWidth="1"/>
    <col min="25" max="25" width="34.6640625" bestFit="1" customWidth="1"/>
    <col min="26" max="26" width="34.21875" bestFit="1" customWidth="1"/>
    <col min="27" max="27" width="32.77734375" bestFit="1" customWidth="1"/>
    <col min="28" max="28" width="34.44140625" bestFit="1" customWidth="1"/>
    <col min="29" max="29" width="17" bestFit="1" customWidth="1"/>
    <col min="30" max="30" width="14.44140625" bestFit="1" customWidth="1"/>
    <col min="31" max="31" width="18.5546875" bestFit="1" customWidth="1"/>
    <col min="32" max="32" width="16" bestFit="1" customWidth="1"/>
    <col min="33" max="33" width="15.88671875" customWidth="1"/>
    <col min="34" max="34" width="15.33203125" customWidth="1"/>
    <col min="35" max="36" width="16.109375" customWidth="1"/>
    <col min="37" max="37" width="17.6640625" customWidth="1"/>
    <col min="38" max="38" width="18.77734375" customWidth="1"/>
    <col min="39" max="39" width="19" customWidth="1"/>
    <col min="40" max="40" width="17.77734375" customWidth="1"/>
  </cols>
  <sheetData>
    <row r="1" spans="2:40" ht="15" thickBot="1" x14ac:dyDescent="0.35"/>
    <row r="2" spans="2:40" ht="18" thickTop="1" x14ac:dyDescent="0.3">
      <c r="B2" s="562" t="s">
        <v>484</v>
      </c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563"/>
      <c r="R2" s="563"/>
      <c r="S2" s="563"/>
      <c r="T2" s="563"/>
      <c r="U2" s="563"/>
      <c r="V2" s="563"/>
      <c r="W2" s="563"/>
      <c r="X2" s="563"/>
      <c r="Y2" s="563"/>
      <c r="Z2" s="563"/>
      <c r="AA2" s="563"/>
      <c r="AB2" s="563"/>
      <c r="AC2" s="563"/>
      <c r="AD2" s="563"/>
      <c r="AE2" s="563"/>
      <c r="AF2" s="563"/>
      <c r="AG2" s="563"/>
      <c r="AH2" s="563"/>
      <c r="AI2" s="563"/>
      <c r="AJ2" s="563"/>
      <c r="AK2" s="563"/>
      <c r="AL2" s="563"/>
      <c r="AM2" s="563"/>
      <c r="AN2" s="564"/>
    </row>
    <row r="3" spans="2:40" x14ac:dyDescent="0.3">
      <c r="B3" s="572" t="s">
        <v>0</v>
      </c>
      <c r="C3" s="574" t="s">
        <v>151</v>
      </c>
      <c r="D3" s="575"/>
      <c r="E3" s="575"/>
      <c r="F3" s="575"/>
      <c r="G3" s="575"/>
      <c r="H3" s="575"/>
      <c r="I3" s="575"/>
      <c r="J3" s="575"/>
      <c r="K3" s="575"/>
      <c r="L3" s="575"/>
      <c r="M3" s="575"/>
      <c r="N3" s="575"/>
      <c r="O3" s="575"/>
      <c r="P3" s="575"/>
      <c r="Q3" s="576"/>
      <c r="R3" s="585" t="s">
        <v>149</v>
      </c>
      <c r="S3" s="586"/>
      <c r="T3" s="586"/>
      <c r="U3" s="586"/>
      <c r="V3" s="586"/>
      <c r="W3" s="586"/>
      <c r="X3" s="586"/>
      <c r="Y3" s="586"/>
      <c r="Z3" s="586"/>
      <c r="AA3" s="586"/>
      <c r="AB3" s="586"/>
      <c r="AC3" s="586"/>
      <c r="AD3" s="586"/>
      <c r="AE3" s="586"/>
      <c r="AF3" s="586"/>
      <c r="AG3" s="586"/>
      <c r="AH3" s="586"/>
      <c r="AI3" s="586"/>
      <c r="AJ3" s="586"/>
      <c r="AK3" s="586"/>
      <c r="AL3" s="586"/>
      <c r="AM3" s="586"/>
      <c r="AN3" s="587"/>
    </row>
    <row r="4" spans="2:40" ht="64.349999999999994" customHeight="1" thickBot="1" x14ac:dyDescent="0.35">
      <c r="B4" s="573"/>
      <c r="C4" s="82" t="s">
        <v>21</v>
      </c>
      <c r="D4" s="82" t="s">
        <v>11</v>
      </c>
      <c r="E4" s="82" t="s">
        <v>158</v>
      </c>
      <c r="F4" s="82" t="s">
        <v>159</v>
      </c>
      <c r="G4" s="10" t="s">
        <v>157</v>
      </c>
      <c r="H4" s="10" t="s">
        <v>334</v>
      </c>
      <c r="I4" s="10" t="s">
        <v>335</v>
      </c>
      <c r="J4" s="10" t="s">
        <v>336</v>
      </c>
      <c r="K4" s="10" t="s">
        <v>337</v>
      </c>
      <c r="L4" s="10" t="s">
        <v>329</v>
      </c>
      <c r="M4" s="10" t="s">
        <v>330</v>
      </c>
      <c r="N4" s="10" t="s">
        <v>331</v>
      </c>
      <c r="O4" s="10" t="s">
        <v>332</v>
      </c>
      <c r="P4" s="10" t="s">
        <v>333</v>
      </c>
      <c r="Q4" s="10" t="s">
        <v>434</v>
      </c>
      <c r="R4" s="42" t="s">
        <v>573</v>
      </c>
      <c r="S4" s="21" t="s">
        <v>307</v>
      </c>
      <c r="T4" s="21" t="s">
        <v>308</v>
      </c>
      <c r="U4" s="21" t="s">
        <v>309</v>
      </c>
      <c r="V4" s="21" t="s">
        <v>310</v>
      </c>
      <c r="W4" s="21" t="s">
        <v>311</v>
      </c>
      <c r="X4" s="21" t="s">
        <v>312</v>
      </c>
      <c r="Y4" s="21" t="s">
        <v>313</v>
      </c>
      <c r="Z4" s="21" t="s">
        <v>314</v>
      </c>
      <c r="AA4" s="21" t="s">
        <v>315</v>
      </c>
      <c r="AB4" s="21" t="s">
        <v>316</v>
      </c>
      <c r="AC4" s="21" t="s">
        <v>318</v>
      </c>
      <c r="AD4" s="21" t="s">
        <v>317</v>
      </c>
      <c r="AE4" s="21" t="s">
        <v>319</v>
      </c>
      <c r="AF4" s="21" t="s">
        <v>320</v>
      </c>
      <c r="AG4" s="21" t="s">
        <v>321</v>
      </c>
      <c r="AH4" s="21" t="s">
        <v>322</v>
      </c>
      <c r="AI4" s="21" t="s">
        <v>323</v>
      </c>
      <c r="AJ4" s="21" t="s">
        <v>324</v>
      </c>
      <c r="AK4" s="21" t="s">
        <v>325</v>
      </c>
      <c r="AL4" s="21" t="s">
        <v>326</v>
      </c>
      <c r="AM4" s="24" t="s">
        <v>327</v>
      </c>
      <c r="AN4" s="22" t="s">
        <v>328</v>
      </c>
    </row>
    <row r="5" spans="2:40" ht="15" thickTop="1" x14ac:dyDescent="0.3">
      <c r="B5" s="561" t="s">
        <v>24</v>
      </c>
      <c r="C5" s="565" t="s">
        <v>27</v>
      </c>
      <c r="D5" s="577" t="s">
        <v>485</v>
      </c>
      <c r="E5" s="580" t="s">
        <v>28</v>
      </c>
      <c r="F5" s="212" t="s">
        <v>172</v>
      </c>
      <c r="G5" s="213">
        <v>60000</v>
      </c>
      <c r="H5" s="213">
        <v>600000000</v>
      </c>
      <c r="I5" s="213">
        <v>600000000</v>
      </c>
      <c r="J5" s="213">
        <v>600000000</v>
      </c>
      <c r="K5" s="213">
        <v>600000000</v>
      </c>
      <c r="L5" s="315" t="s">
        <v>32</v>
      </c>
      <c r="M5" s="315" t="s">
        <v>32</v>
      </c>
      <c r="N5" s="315" t="s">
        <v>32</v>
      </c>
      <c r="O5" s="315" t="s">
        <v>32</v>
      </c>
      <c r="P5" s="315" t="s">
        <v>32</v>
      </c>
      <c r="Q5" s="98">
        <v>16</v>
      </c>
      <c r="R5" s="394"/>
      <c r="S5" s="395"/>
      <c r="T5" s="395"/>
      <c r="U5" s="395"/>
      <c r="V5" s="395"/>
      <c r="W5" s="395"/>
      <c r="X5" s="312"/>
      <c r="Y5" s="312"/>
      <c r="Z5" s="312"/>
      <c r="AA5" s="312"/>
      <c r="AB5" s="312"/>
      <c r="AC5" s="407"/>
      <c r="AD5" s="404"/>
      <c r="AE5" s="407"/>
      <c r="AF5" s="404"/>
      <c r="AG5" s="407"/>
      <c r="AH5" s="309"/>
      <c r="AI5" s="309"/>
      <c r="AJ5" s="309"/>
      <c r="AK5" s="309"/>
      <c r="AL5" s="309"/>
      <c r="AM5" s="214">
        <f>AC5*G5+H5*AD5/10000+I5*AE5/10000+J5*AF5/10000+K5*AG5/10000</f>
        <v>0</v>
      </c>
      <c r="AN5" s="124">
        <f t="shared" ref="AN5:AN14" si="0">AM5*Q5</f>
        <v>0</v>
      </c>
    </row>
    <row r="6" spans="2:40" x14ac:dyDescent="0.3">
      <c r="B6" s="523"/>
      <c r="C6" s="566"/>
      <c r="D6" s="578"/>
      <c r="E6" s="581"/>
      <c r="F6" s="273" t="s">
        <v>173</v>
      </c>
      <c r="G6" s="127">
        <v>10000</v>
      </c>
      <c r="H6" s="127">
        <v>100000000</v>
      </c>
      <c r="I6" s="127">
        <v>100000000</v>
      </c>
      <c r="J6" s="127">
        <v>100000000</v>
      </c>
      <c r="K6" s="127">
        <v>100000000</v>
      </c>
      <c r="L6" s="316" t="s">
        <v>32</v>
      </c>
      <c r="M6" s="316" t="s">
        <v>32</v>
      </c>
      <c r="N6" s="316" t="s">
        <v>32</v>
      </c>
      <c r="O6" s="316" t="s">
        <v>32</v>
      </c>
      <c r="P6" s="316" t="s">
        <v>32</v>
      </c>
      <c r="Q6" s="98">
        <v>12</v>
      </c>
      <c r="R6" s="396"/>
      <c r="S6" s="397"/>
      <c r="T6" s="397"/>
      <c r="U6" s="397"/>
      <c r="V6" s="397"/>
      <c r="W6" s="397"/>
      <c r="X6" s="313"/>
      <c r="Y6" s="313"/>
      <c r="Z6" s="313"/>
      <c r="AA6" s="313"/>
      <c r="AB6" s="313"/>
      <c r="AC6" s="403"/>
      <c r="AD6" s="404"/>
      <c r="AE6" s="403"/>
      <c r="AF6" s="404"/>
      <c r="AG6" s="403"/>
      <c r="AH6" s="310"/>
      <c r="AI6" s="310"/>
      <c r="AJ6" s="310"/>
      <c r="AK6" s="310"/>
      <c r="AL6" s="310"/>
      <c r="AM6" s="120">
        <f>G6*AC6+H6*AD6/10000+I6*AE6/10000+J6*AF6/10000+K6*AG6/10000</f>
        <v>0</v>
      </c>
      <c r="AN6" s="112">
        <f t="shared" si="0"/>
        <v>0</v>
      </c>
    </row>
    <row r="7" spans="2:40" x14ac:dyDescent="0.3">
      <c r="B7" s="523"/>
      <c r="C7" s="566"/>
      <c r="D7" s="578"/>
      <c r="E7" s="582" t="s">
        <v>161</v>
      </c>
      <c r="F7" s="13" t="s">
        <v>172</v>
      </c>
      <c r="G7" s="127">
        <v>60000</v>
      </c>
      <c r="H7" s="127">
        <v>600000000</v>
      </c>
      <c r="I7" s="127">
        <v>600000000</v>
      </c>
      <c r="J7" s="127">
        <v>600000000</v>
      </c>
      <c r="K7" s="127">
        <v>600000000</v>
      </c>
      <c r="L7" s="316" t="s">
        <v>32</v>
      </c>
      <c r="M7" s="316" t="s">
        <v>32</v>
      </c>
      <c r="N7" s="316" t="s">
        <v>32</v>
      </c>
      <c r="O7" s="316" t="s">
        <v>32</v>
      </c>
      <c r="P7" s="316" t="s">
        <v>32</v>
      </c>
      <c r="Q7" s="98">
        <v>12</v>
      </c>
      <c r="R7" s="396"/>
      <c r="S7" s="397"/>
      <c r="T7" s="397"/>
      <c r="U7" s="397"/>
      <c r="V7" s="397"/>
      <c r="W7" s="397"/>
      <c r="X7" s="313"/>
      <c r="Y7" s="313"/>
      <c r="Z7" s="313"/>
      <c r="AA7" s="313"/>
      <c r="AB7" s="313"/>
      <c r="AC7" s="403"/>
      <c r="AD7" s="404"/>
      <c r="AE7" s="403"/>
      <c r="AF7" s="404"/>
      <c r="AG7" s="403"/>
      <c r="AH7" s="310"/>
      <c r="AI7" s="310"/>
      <c r="AJ7" s="310"/>
      <c r="AK7" s="310"/>
      <c r="AL7" s="310"/>
      <c r="AM7" s="120">
        <f>G7*AC7+H7*AD7/10000+I7*AE7/10000+J7*AF7/10000+K7*AG7/10000</f>
        <v>0</v>
      </c>
      <c r="AN7" s="112">
        <f t="shared" si="0"/>
        <v>0</v>
      </c>
    </row>
    <row r="8" spans="2:40" x14ac:dyDescent="0.3">
      <c r="B8" s="523"/>
      <c r="C8" s="566"/>
      <c r="D8" s="578"/>
      <c r="E8" s="583"/>
      <c r="F8" s="13" t="s">
        <v>173</v>
      </c>
      <c r="G8" s="127">
        <v>10000</v>
      </c>
      <c r="H8" s="127">
        <v>100000000</v>
      </c>
      <c r="I8" s="127">
        <v>100000000</v>
      </c>
      <c r="J8" s="127">
        <v>100000000</v>
      </c>
      <c r="K8" s="127">
        <v>100000000</v>
      </c>
      <c r="L8" s="316" t="s">
        <v>32</v>
      </c>
      <c r="M8" s="316" t="s">
        <v>32</v>
      </c>
      <c r="N8" s="316" t="s">
        <v>32</v>
      </c>
      <c r="O8" s="316" t="s">
        <v>32</v>
      </c>
      <c r="P8" s="316" t="s">
        <v>32</v>
      </c>
      <c r="Q8" s="98">
        <v>12</v>
      </c>
      <c r="R8" s="396"/>
      <c r="S8" s="398"/>
      <c r="T8" s="398"/>
      <c r="U8" s="398"/>
      <c r="V8" s="398"/>
      <c r="W8" s="398"/>
      <c r="X8" s="314"/>
      <c r="Y8" s="314"/>
      <c r="Z8" s="314"/>
      <c r="AA8" s="314"/>
      <c r="AB8" s="314"/>
      <c r="AC8" s="403"/>
      <c r="AD8" s="404"/>
      <c r="AE8" s="403"/>
      <c r="AF8" s="404"/>
      <c r="AG8" s="403"/>
      <c r="AH8" s="310"/>
      <c r="AI8" s="310"/>
      <c r="AJ8" s="310"/>
      <c r="AK8" s="310"/>
      <c r="AL8" s="310"/>
      <c r="AM8" s="120">
        <f>G8*AC8+H8*AD8/10000+I8*AE8/10000+J8*AF8/10000+K8*AG8/10000</f>
        <v>0</v>
      </c>
      <c r="AN8" s="112">
        <f t="shared" si="0"/>
        <v>0</v>
      </c>
    </row>
    <row r="9" spans="2:40" x14ac:dyDescent="0.3">
      <c r="B9" s="523"/>
      <c r="C9" s="566"/>
      <c r="D9" s="578"/>
      <c r="E9" s="583"/>
      <c r="F9" s="13" t="s">
        <v>487</v>
      </c>
      <c r="G9" s="127">
        <v>1000</v>
      </c>
      <c r="H9" s="127">
        <v>10000000</v>
      </c>
      <c r="I9" s="127">
        <v>10000000</v>
      </c>
      <c r="J9" s="127">
        <v>10000000</v>
      </c>
      <c r="K9" s="127">
        <v>10000000</v>
      </c>
      <c r="L9" s="127">
        <f>G9</f>
        <v>1000</v>
      </c>
      <c r="M9" s="316" t="s">
        <v>32</v>
      </c>
      <c r="N9" s="316" t="s">
        <v>32</v>
      </c>
      <c r="O9" s="316" t="s">
        <v>32</v>
      </c>
      <c r="P9" s="316" t="s">
        <v>32</v>
      </c>
      <c r="Q9" s="98">
        <v>6</v>
      </c>
      <c r="R9" s="396"/>
      <c r="S9" s="398"/>
      <c r="T9" s="398"/>
      <c r="U9" s="399"/>
      <c r="V9" s="398"/>
      <c r="W9" s="398"/>
      <c r="X9" s="398"/>
      <c r="Y9" s="314"/>
      <c r="Z9" s="314"/>
      <c r="AA9" s="314"/>
      <c r="AB9" s="314"/>
      <c r="AC9" s="403"/>
      <c r="AD9" s="404"/>
      <c r="AE9" s="403"/>
      <c r="AF9" s="404"/>
      <c r="AG9" s="403"/>
      <c r="AH9" s="404"/>
      <c r="AI9" s="310"/>
      <c r="AJ9" s="310"/>
      <c r="AK9" s="310"/>
      <c r="AL9" s="310"/>
      <c r="AM9" s="120">
        <f>G9*AC9+H9*AD9/10000+I9*AE9/10000+J9*AF9/10000+K9*AG9/10000+L9*AH9</f>
        <v>0</v>
      </c>
      <c r="AN9" s="112">
        <f t="shared" si="0"/>
        <v>0</v>
      </c>
    </row>
    <row r="10" spans="2:40" x14ac:dyDescent="0.3">
      <c r="B10" s="523"/>
      <c r="C10" s="566"/>
      <c r="D10" s="578"/>
      <c r="E10" s="582" t="s">
        <v>160</v>
      </c>
      <c r="F10" s="13" t="s">
        <v>172</v>
      </c>
      <c r="G10" s="127">
        <v>60000</v>
      </c>
      <c r="H10" s="127">
        <v>600000000</v>
      </c>
      <c r="I10" s="127">
        <v>600000000</v>
      </c>
      <c r="J10" s="127">
        <v>600000000</v>
      </c>
      <c r="K10" s="127">
        <v>600000000</v>
      </c>
      <c r="L10" s="316" t="s">
        <v>32</v>
      </c>
      <c r="M10" s="127">
        <f>G10</f>
        <v>60000</v>
      </c>
      <c r="N10" s="316" t="s">
        <v>32</v>
      </c>
      <c r="O10" s="316" t="s">
        <v>32</v>
      </c>
      <c r="P10" s="316" t="s">
        <v>32</v>
      </c>
      <c r="Q10" s="98">
        <v>24</v>
      </c>
      <c r="R10" s="396"/>
      <c r="S10" s="398"/>
      <c r="T10" s="398"/>
      <c r="U10" s="398"/>
      <c r="V10" s="398"/>
      <c r="W10" s="398"/>
      <c r="X10" s="314"/>
      <c r="Y10" s="398"/>
      <c r="Z10" s="314"/>
      <c r="AA10" s="314"/>
      <c r="AB10" s="314"/>
      <c r="AC10" s="403"/>
      <c r="AD10" s="404"/>
      <c r="AE10" s="403"/>
      <c r="AF10" s="404"/>
      <c r="AG10" s="403"/>
      <c r="AH10" s="310"/>
      <c r="AI10" s="404"/>
      <c r="AJ10" s="310"/>
      <c r="AK10" s="310"/>
      <c r="AL10" s="310"/>
      <c r="AM10" s="120">
        <f>G10*AC10+H10*AD10/10000+I10*AE10/10000+J10*AF10/10000+K10*AG10/10000+M10*AI10</f>
        <v>0</v>
      </c>
      <c r="AN10" s="112">
        <f t="shared" si="0"/>
        <v>0</v>
      </c>
    </row>
    <row r="11" spans="2:40" x14ac:dyDescent="0.3">
      <c r="B11" s="523"/>
      <c r="C11" s="566"/>
      <c r="D11" s="578"/>
      <c r="E11" s="583"/>
      <c r="F11" s="13" t="s">
        <v>173</v>
      </c>
      <c r="G11" s="127">
        <v>10000</v>
      </c>
      <c r="H11" s="127">
        <v>100000000</v>
      </c>
      <c r="I11" s="127">
        <v>100000000</v>
      </c>
      <c r="J11" s="127">
        <v>100000000</v>
      </c>
      <c r="K11" s="127">
        <v>100000000</v>
      </c>
      <c r="L11" s="316" t="s">
        <v>32</v>
      </c>
      <c r="M11" s="127">
        <f>G11</f>
        <v>10000</v>
      </c>
      <c r="N11" s="316" t="s">
        <v>32</v>
      </c>
      <c r="O11" s="316" t="s">
        <v>32</v>
      </c>
      <c r="P11" s="316" t="s">
        <v>32</v>
      </c>
      <c r="Q11" s="98">
        <v>12</v>
      </c>
      <c r="R11" s="396"/>
      <c r="S11" s="398"/>
      <c r="T11" s="398"/>
      <c r="U11" s="398"/>
      <c r="V11" s="398"/>
      <c r="W11" s="398"/>
      <c r="X11" s="314"/>
      <c r="Y11" s="398"/>
      <c r="Z11" s="314"/>
      <c r="AA11" s="314"/>
      <c r="AB11" s="314"/>
      <c r="AC11" s="403"/>
      <c r="AD11" s="404"/>
      <c r="AE11" s="403"/>
      <c r="AF11" s="404"/>
      <c r="AG11" s="403"/>
      <c r="AH11" s="310"/>
      <c r="AI11" s="404"/>
      <c r="AJ11" s="310"/>
      <c r="AK11" s="310"/>
      <c r="AL11" s="310"/>
      <c r="AM11" s="120">
        <f>G11*AC11+H11*AD11/10000+I11*AE11/10000+J11*AF11/10000+K11*AG11/10000+M11*AI11</f>
        <v>0</v>
      </c>
      <c r="AN11" s="112">
        <f t="shared" si="0"/>
        <v>0</v>
      </c>
    </row>
    <row r="12" spans="2:40" x14ac:dyDescent="0.3">
      <c r="B12" s="523"/>
      <c r="C12" s="566"/>
      <c r="D12" s="578"/>
      <c r="E12" s="581"/>
      <c r="F12" s="13" t="s">
        <v>488</v>
      </c>
      <c r="G12" s="127">
        <v>1000</v>
      </c>
      <c r="H12" s="127">
        <v>10000000</v>
      </c>
      <c r="I12" s="127">
        <v>10000000</v>
      </c>
      <c r="J12" s="127">
        <v>10000000</v>
      </c>
      <c r="K12" s="127">
        <v>10000000</v>
      </c>
      <c r="L12" s="127">
        <f>G12</f>
        <v>1000</v>
      </c>
      <c r="M12" s="127">
        <f>G12</f>
        <v>1000</v>
      </c>
      <c r="N12" s="127">
        <f>G12</f>
        <v>1000</v>
      </c>
      <c r="O12" s="316" t="s">
        <v>32</v>
      </c>
      <c r="P12" s="316" t="s">
        <v>32</v>
      </c>
      <c r="Q12" s="98">
        <v>6</v>
      </c>
      <c r="R12" s="396"/>
      <c r="S12" s="398"/>
      <c r="T12" s="398"/>
      <c r="U12" s="399"/>
      <c r="V12" s="398"/>
      <c r="W12" s="398"/>
      <c r="X12" s="398"/>
      <c r="Y12" s="398"/>
      <c r="Z12" s="398"/>
      <c r="AA12" s="314"/>
      <c r="AB12" s="314"/>
      <c r="AC12" s="403"/>
      <c r="AD12" s="404"/>
      <c r="AE12" s="403"/>
      <c r="AF12" s="404"/>
      <c r="AG12" s="403"/>
      <c r="AH12" s="404"/>
      <c r="AI12" s="404"/>
      <c r="AJ12" s="404"/>
      <c r="AK12" s="310"/>
      <c r="AL12" s="310"/>
      <c r="AM12" s="120">
        <f>G12*AC12+H12*AD12/10000+I12*AE12/10000+J12*AF12/10000+K12*AG12/10000+L12*AH12+M12*AI12+N12*AJ12</f>
        <v>0</v>
      </c>
      <c r="AN12" s="112">
        <f t="shared" si="0"/>
        <v>0</v>
      </c>
    </row>
    <row r="13" spans="2:40" ht="44.25" customHeight="1" x14ac:dyDescent="0.3">
      <c r="B13" s="523"/>
      <c r="C13" s="566"/>
      <c r="D13" s="578"/>
      <c r="E13" s="582" t="s">
        <v>486</v>
      </c>
      <c r="F13" s="273" t="s">
        <v>172</v>
      </c>
      <c r="G13" s="127">
        <v>80000</v>
      </c>
      <c r="H13" s="127">
        <v>4000000</v>
      </c>
      <c r="I13" s="127">
        <v>1800000</v>
      </c>
      <c r="J13" s="127">
        <v>240000</v>
      </c>
      <c r="K13" s="127">
        <v>1800000</v>
      </c>
      <c r="L13" s="316" t="s">
        <v>32</v>
      </c>
      <c r="M13" s="127">
        <f>G13</f>
        <v>80000</v>
      </c>
      <c r="N13" s="127">
        <f>G13</f>
        <v>80000</v>
      </c>
      <c r="O13" s="127">
        <f>G13/4</f>
        <v>20000</v>
      </c>
      <c r="P13" s="127">
        <v>160000</v>
      </c>
      <c r="Q13" s="98">
        <v>6</v>
      </c>
      <c r="R13" s="396"/>
      <c r="S13" s="398"/>
      <c r="T13" s="398"/>
      <c r="U13" s="398"/>
      <c r="V13" s="398"/>
      <c r="W13" s="398"/>
      <c r="X13" s="314"/>
      <c r="Y13" s="398"/>
      <c r="Z13" s="398"/>
      <c r="AA13" s="398"/>
      <c r="AB13" s="398"/>
      <c r="AC13" s="403"/>
      <c r="AD13" s="404"/>
      <c r="AE13" s="403"/>
      <c r="AF13" s="404"/>
      <c r="AG13" s="403"/>
      <c r="AH13" s="311"/>
      <c r="AI13" s="404"/>
      <c r="AJ13" s="404"/>
      <c r="AK13" s="404"/>
      <c r="AL13" s="404"/>
      <c r="AM13" s="120">
        <f>G13*AC13+H13*AD13/10000+I13*AE13/10000+J13*AF13/10000+K13*AG13/10000+M13*AI13+N13*AJ13+O13*AK13+P13*AL13/10000</f>
        <v>0</v>
      </c>
      <c r="AN13" s="112">
        <f t="shared" si="0"/>
        <v>0</v>
      </c>
    </row>
    <row r="14" spans="2:40" ht="44.4" customHeight="1" thickBot="1" x14ac:dyDescent="0.35">
      <c r="B14" s="524"/>
      <c r="C14" s="567"/>
      <c r="D14" s="579"/>
      <c r="E14" s="584"/>
      <c r="F14" s="14" t="s">
        <v>487</v>
      </c>
      <c r="G14" s="128">
        <v>1000</v>
      </c>
      <c r="H14" s="128">
        <v>60000</v>
      </c>
      <c r="I14" s="128">
        <v>17500</v>
      </c>
      <c r="J14" s="128">
        <v>3000</v>
      </c>
      <c r="K14" s="128">
        <v>17500</v>
      </c>
      <c r="L14" s="128">
        <f>G14</f>
        <v>1000</v>
      </c>
      <c r="M14" s="128">
        <f>G14</f>
        <v>1000</v>
      </c>
      <c r="N14" s="128">
        <f>G14</f>
        <v>1000</v>
      </c>
      <c r="O14" s="128">
        <f>G14/4</f>
        <v>250</v>
      </c>
      <c r="P14" s="128">
        <v>2000</v>
      </c>
      <c r="Q14" s="91">
        <v>3</v>
      </c>
      <c r="R14" s="400"/>
      <c r="S14" s="401"/>
      <c r="T14" s="401"/>
      <c r="U14" s="402"/>
      <c r="V14" s="401"/>
      <c r="W14" s="401"/>
      <c r="X14" s="401"/>
      <c r="Y14" s="401"/>
      <c r="Z14" s="401"/>
      <c r="AA14" s="401"/>
      <c r="AB14" s="401"/>
      <c r="AC14" s="405"/>
      <c r="AD14" s="406"/>
      <c r="AE14" s="405"/>
      <c r="AF14" s="406"/>
      <c r="AG14" s="405"/>
      <c r="AH14" s="406"/>
      <c r="AI14" s="406"/>
      <c r="AJ14" s="406"/>
      <c r="AK14" s="406"/>
      <c r="AL14" s="406"/>
      <c r="AM14" s="224">
        <f>G14*AC14+H14*AD14/10000+I14*AE14/10000+J14*AF14/10000+K14*AG14/10000+M14*AI14+N14*AJ14+O14*AK14+P14*AL14/10000+L14*AH14</f>
        <v>0</v>
      </c>
      <c r="AN14" s="117">
        <f t="shared" si="0"/>
        <v>0</v>
      </c>
    </row>
    <row r="15" spans="2:40" ht="15" thickTop="1" x14ac:dyDescent="0.3"/>
    <row r="16" spans="2:40" x14ac:dyDescent="0.3">
      <c r="AN16" s="275">
        <f>SUM(AN5:AN14)</f>
        <v>0</v>
      </c>
    </row>
    <row r="19" spans="2:29" x14ac:dyDescent="0.3">
      <c r="B19" s="510" t="s">
        <v>150</v>
      </c>
      <c r="C19" s="510"/>
      <c r="D19" s="510"/>
      <c r="E19" s="510"/>
    </row>
    <row r="20" spans="2:29" x14ac:dyDescent="0.3">
      <c r="B20" s="511" t="s">
        <v>569</v>
      </c>
      <c r="C20" s="511"/>
      <c r="D20" s="511"/>
      <c r="E20" s="511"/>
    </row>
    <row r="21" spans="2:29" ht="14.25" customHeight="1" x14ac:dyDescent="0.3">
      <c r="B21" s="512" t="s">
        <v>306</v>
      </c>
      <c r="C21" s="512"/>
      <c r="D21" s="512"/>
      <c r="E21" s="512"/>
    </row>
    <row r="22" spans="2:29" x14ac:dyDescent="0.3">
      <c r="B22" s="512"/>
      <c r="C22" s="512"/>
      <c r="D22" s="512"/>
      <c r="E22" s="512"/>
      <c r="AC22" s="317"/>
    </row>
    <row r="23" spans="2:29" x14ac:dyDescent="0.3">
      <c r="B23" s="512"/>
      <c r="C23" s="512"/>
      <c r="D23" s="512"/>
      <c r="E23" s="512"/>
    </row>
    <row r="24" spans="2:29" x14ac:dyDescent="0.3">
      <c r="B24" s="494" t="s">
        <v>515</v>
      </c>
      <c r="C24" s="494"/>
      <c r="D24" s="494"/>
      <c r="E24" s="494"/>
    </row>
    <row r="25" spans="2:29" x14ac:dyDescent="0.3">
      <c r="B25" s="494"/>
      <c r="C25" s="494"/>
      <c r="D25" s="494"/>
      <c r="E25" s="494"/>
    </row>
  </sheetData>
  <sheetProtection algorithmName="SHA-512" hashValue="OqgmRfeidhH9YikwML01dW5U8oGuoHyVgfXgi39vW8tO82CRMdvqYAXXhlb2tIWBcGrqh3pvqvzlbwamDSjCmg==" saltValue="7+j5JUUCDgY/osSiaTWsog==" spinCount="100000" sheet="1" objects="1" scenarios="1"/>
  <mergeCells count="15">
    <mergeCell ref="B24:E25"/>
    <mergeCell ref="B2:AN2"/>
    <mergeCell ref="B19:E19"/>
    <mergeCell ref="B21:E23"/>
    <mergeCell ref="B3:B4"/>
    <mergeCell ref="C3:Q3"/>
    <mergeCell ref="B5:B14"/>
    <mergeCell ref="C5:C14"/>
    <mergeCell ref="D5:D14"/>
    <mergeCell ref="E5:E6"/>
    <mergeCell ref="E7:E9"/>
    <mergeCell ref="E10:E12"/>
    <mergeCell ref="E13:E14"/>
    <mergeCell ref="B20:E20"/>
    <mergeCell ref="R3:AN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7D61C-AC1E-4C46-8FAC-79746E8939EB}">
  <sheetPr>
    <tabColor rgb="FF00B050"/>
  </sheetPr>
  <dimension ref="B1:O18"/>
  <sheetViews>
    <sheetView topLeftCell="C1" zoomScale="85" zoomScaleNormal="85" workbookViewId="0">
      <selection activeCell="I5" sqref="I5"/>
    </sheetView>
  </sheetViews>
  <sheetFormatPr defaultRowHeight="14.4" x14ac:dyDescent="0.3"/>
  <cols>
    <col min="1" max="1" width="2.77734375" customWidth="1"/>
    <col min="2" max="2" width="11" customWidth="1"/>
    <col min="3" max="3" width="14.6640625" customWidth="1"/>
    <col min="4" max="4" width="38.21875" customWidth="1"/>
    <col min="5" max="5" width="23" customWidth="1"/>
    <col min="6" max="6" width="16.77734375" customWidth="1"/>
    <col min="7" max="7" width="15.33203125" customWidth="1"/>
    <col min="8" max="8" width="16.44140625" bestFit="1" customWidth="1"/>
    <col min="9" max="9" width="37" customWidth="1"/>
    <col min="10" max="10" width="35.109375" bestFit="1" customWidth="1"/>
    <col min="11" max="11" width="35.5546875" bestFit="1" customWidth="1"/>
    <col min="12" max="12" width="18.33203125" customWidth="1"/>
    <col min="13" max="13" width="22.88671875" customWidth="1"/>
    <col min="14" max="14" width="14.21875" customWidth="1"/>
    <col min="15" max="15" width="17" bestFit="1" customWidth="1"/>
  </cols>
  <sheetData>
    <row r="1" spans="2:15" ht="15" thickBot="1" x14ac:dyDescent="0.35"/>
    <row r="2" spans="2:15" ht="18" thickTop="1" x14ac:dyDescent="0.3">
      <c r="B2" s="562" t="s">
        <v>348</v>
      </c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4"/>
    </row>
    <row r="3" spans="2:15" x14ac:dyDescent="0.3">
      <c r="B3" s="572" t="s">
        <v>0</v>
      </c>
      <c r="C3" s="574" t="s">
        <v>151</v>
      </c>
      <c r="D3" s="575"/>
      <c r="E3" s="575"/>
      <c r="F3" s="575"/>
      <c r="G3" s="575"/>
      <c r="H3" s="576"/>
      <c r="I3" s="520" t="s">
        <v>149</v>
      </c>
      <c r="J3" s="521"/>
      <c r="K3" s="521"/>
      <c r="L3" s="521"/>
      <c r="M3" s="521"/>
      <c r="N3" s="521"/>
      <c r="O3" s="522"/>
    </row>
    <row r="4" spans="2:15" ht="50.1" customHeight="1" thickBot="1" x14ac:dyDescent="0.35">
      <c r="B4" s="573"/>
      <c r="C4" s="82" t="s">
        <v>21</v>
      </c>
      <c r="D4" s="82" t="s">
        <v>11</v>
      </c>
      <c r="E4" s="82" t="s">
        <v>162</v>
      </c>
      <c r="F4" s="82" t="s">
        <v>305</v>
      </c>
      <c r="G4" s="82" t="s">
        <v>492</v>
      </c>
      <c r="H4" s="10" t="s">
        <v>434</v>
      </c>
      <c r="I4" s="42" t="s">
        <v>573</v>
      </c>
      <c r="J4" s="21" t="s">
        <v>489</v>
      </c>
      <c r="K4" s="21" t="s">
        <v>490</v>
      </c>
      <c r="L4" s="23" t="s">
        <v>304</v>
      </c>
      <c r="M4" s="23" t="s">
        <v>491</v>
      </c>
      <c r="N4" s="24" t="s">
        <v>23</v>
      </c>
      <c r="O4" s="22" t="s">
        <v>148</v>
      </c>
    </row>
    <row r="5" spans="2:15" ht="45.45" customHeight="1" thickTop="1" x14ac:dyDescent="0.3">
      <c r="B5" s="561" t="s">
        <v>164</v>
      </c>
      <c r="C5" s="565" t="s">
        <v>163</v>
      </c>
      <c r="D5" s="577" t="s">
        <v>493</v>
      </c>
      <c r="E5" s="215" t="s">
        <v>172</v>
      </c>
      <c r="F5" s="213">
        <v>1000000</v>
      </c>
      <c r="G5" s="213">
        <v>3000</v>
      </c>
      <c r="H5" s="15">
        <v>24</v>
      </c>
      <c r="I5" s="408"/>
      <c r="J5" s="409"/>
      <c r="K5" s="395"/>
      <c r="L5" s="410"/>
      <c r="M5" s="410"/>
      <c r="N5" s="214">
        <f>L5*G5+M5*F5/10000</f>
        <v>0</v>
      </c>
      <c r="O5" s="124">
        <f>N5*H5</f>
        <v>0</v>
      </c>
    </row>
    <row r="6" spans="2:15" ht="45.45" customHeight="1" x14ac:dyDescent="0.3">
      <c r="B6" s="523"/>
      <c r="C6" s="566"/>
      <c r="D6" s="578"/>
      <c r="E6" s="13" t="s">
        <v>173</v>
      </c>
      <c r="F6" s="127">
        <v>1000000</v>
      </c>
      <c r="G6" s="127">
        <v>5000</v>
      </c>
      <c r="H6" s="98">
        <v>24</v>
      </c>
      <c r="I6" s="411"/>
      <c r="J6" s="389"/>
      <c r="K6" s="398"/>
      <c r="L6" s="404"/>
      <c r="M6" s="404"/>
      <c r="N6" s="120">
        <f>L6*G6+M6*F6/10000</f>
        <v>0</v>
      </c>
      <c r="O6" s="112">
        <f>N6*H6</f>
        <v>0</v>
      </c>
    </row>
    <row r="7" spans="2:15" ht="45.45" customHeight="1" thickBot="1" x14ac:dyDescent="0.35">
      <c r="B7" s="524"/>
      <c r="C7" s="567"/>
      <c r="D7" s="579"/>
      <c r="E7" s="14" t="s">
        <v>494</v>
      </c>
      <c r="F7" s="128">
        <v>10000</v>
      </c>
      <c r="G7" s="128">
        <v>5000</v>
      </c>
      <c r="H7" s="91">
        <v>24</v>
      </c>
      <c r="I7" s="412"/>
      <c r="J7" s="391"/>
      <c r="K7" s="401"/>
      <c r="L7" s="406"/>
      <c r="M7" s="406"/>
      <c r="N7" s="133">
        <f>L7*G7+M7*F7/10000</f>
        <v>0</v>
      </c>
      <c r="O7" s="117">
        <f>N7*H7</f>
        <v>0</v>
      </c>
    </row>
    <row r="8" spans="2:15" ht="15" thickTop="1" x14ac:dyDescent="0.3"/>
    <row r="9" spans="2:15" x14ac:dyDescent="0.3">
      <c r="O9" s="275">
        <f>SUM(O5:O7)</f>
        <v>0</v>
      </c>
    </row>
    <row r="11" spans="2:15" x14ac:dyDescent="0.3">
      <c r="B11" s="510" t="s">
        <v>150</v>
      </c>
      <c r="C11" s="510"/>
      <c r="D11" s="510"/>
      <c r="E11" s="510"/>
      <c r="F11" s="510"/>
    </row>
    <row r="12" spans="2:15" x14ac:dyDescent="0.3">
      <c r="B12" s="511" t="s">
        <v>569</v>
      </c>
      <c r="C12" s="511"/>
      <c r="D12" s="511"/>
      <c r="E12" s="511"/>
      <c r="F12" s="511"/>
    </row>
    <row r="13" spans="2:15" ht="14.25" customHeight="1" x14ac:dyDescent="0.3">
      <c r="B13" s="512" t="s">
        <v>306</v>
      </c>
      <c r="C13" s="512"/>
      <c r="D13" s="512"/>
      <c r="E13" s="512"/>
      <c r="F13" s="512"/>
    </row>
    <row r="14" spans="2:15" x14ac:dyDescent="0.3">
      <c r="B14" s="512"/>
      <c r="C14" s="512"/>
      <c r="D14" s="512"/>
      <c r="E14" s="512"/>
      <c r="F14" s="512"/>
    </row>
    <row r="15" spans="2:15" x14ac:dyDescent="0.3">
      <c r="B15" s="512"/>
      <c r="C15" s="512"/>
      <c r="D15" s="512"/>
      <c r="E15" s="512"/>
      <c r="F15" s="512"/>
    </row>
    <row r="16" spans="2:15" x14ac:dyDescent="0.3">
      <c r="B16" s="512"/>
      <c r="C16" s="512"/>
      <c r="D16" s="512"/>
      <c r="E16" s="512"/>
      <c r="F16" s="512"/>
    </row>
    <row r="17" spans="2:6" ht="14.25" customHeight="1" x14ac:dyDescent="0.3">
      <c r="B17" s="494" t="s">
        <v>515</v>
      </c>
      <c r="C17" s="494"/>
      <c r="D17" s="494"/>
      <c r="E17" s="494"/>
      <c r="F17" s="494"/>
    </row>
    <row r="18" spans="2:6" x14ac:dyDescent="0.3">
      <c r="B18" s="494"/>
      <c r="C18" s="494"/>
      <c r="D18" s="494"/>
      <c r="E18" s="494"/>
      <c r="F18" s="494"/>
    </row>
  </sheetData>
  <sheetProtection algorithmName="SHA-512" hashValue="OH6Ovc8BYGSUgqCf1U+OI25SaKL58OaNTgbFSJozCgNdz6EPfN2YBz/fyjOyKMxC+7kcv4JiX6g69ylXOsaGBw==" saltValue="2ycNSQMQWtEP2VMhybcD5Q==" spinCount="100000" sheet="1" objects="1" scenarios="1"/>
  <mergeCells count="11">
    <mergeCell ref="B11:F11"/>
    <mergeCell ref="B12:F12"/>
    <mergeCell ref="B13:F16"/>
    <mergeCell ref="B17:F18"/>
    <mergeCell ref="B2:O2"/>
    <mergeCell ref="B3:B4"/>
    <mergeCell ref="C3:H3"/>
    <mergeCell ref="B5:B7"/>
    <mergeCell ref="C5:C7"/>
    <mergeCell ref="D5:D7"/>
    <mergeCell ref="I3:O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B1:L19"/>
  <sheetViews>
    <sheetView topLeftCell="C1" zoomScaleNormal="100" workbookViewId="0">
      <selection activeCell="G5" sqref="G5"/>
    </sheetView>
  </sheetViews>
  <sheetFormatPr defaultRowHeight="14.4" x14ac:dyDescent="0.3"/>
  <cols>
    <col min="1" max="1" width="3.33203125" customWidth="1"/>
    <col min="2" max="2" width="11.6640625" customWidth="1"/>
    <col min="3" max="3" width="48" customWidth="1"/>
    <col min="4" max="4" width="37.5546875" customWidth="1"/>
    <col min="5" max="5" width="16.44140625" customWidth="1"/>
    <col min="6" max="6" width="14.44140625" customWidth="1"/>
    <col min="7" max="7" width="25.77734375" bestFit="1" customWidth="1"/>
    <col min="8" max="8" width="34.5546875" bestFit="1" customWidth="1"/>
    <col min="9" max="9" width="15.33203125" customWidth="1"/>
    <col min="10" max="10" width="14.44140625" bestFit="1" customWidth="1"/>
    <col min="11" max="11" width="12.21875" customWidth="1"/>
    <col min="12" max="12" width="17.109375" customWidth="1"/>
    <col min="13" max="13" width="20.33203125" customWidth="1"/>
  </cols>
  <sheetData>
    <row r="1" spans="2:12" ht="15" thickBot="1" x14ac:dyDescent="0.35"/>
    <row r="2" spans="2:12" ht="18" thickTop="1" x14ac:dyDescent="0.3">
      <c r="B2" s="562" t="s">
        <v>344</v>
      </c>
      <c r="C2" s="563"/>
      <c r="D2" s="563"/>
      <c r="E2" s="563"/>
      <c r="F2" s="563"/>
      <c r="G2" s="563"/>
      <c r="H2" s="563"/>
      <c r="I2" s="563"/>
      <c r="J2" s="563"/>
      <c r="K2" s="563"/>
      <c r="L2" s="564"/>
    </row>
    <row r="3" spans="2:12" ht="21.75" customHeight="1" x14ac:dyDescent="0.3">
      <c r="B3" s="518" t="s">
        <v>0</v>
      </c>
      <c r="C3" s="495" t="s">
        <v>151</v>
      </c>
      <c r="D3" s="496"/>
      <c r="E3" s="496"/>
      <c r="F3" s="497"/>
      <c r="G3" s="520" t="s">
        <v>149</v>
      </c>
      <c r="H3" s="521"/>
      <c r="I3" s="521"/>
      <c r="J3" s="521"/>
      <c r="K3" s="521"/>
      <c r="L3" s="522"/>
    </row>
    <row r="4" spans="2:12" ht="43.8" thickBot="1" x14ac:dyDescent="0.35">
      <c r="B4" s="519"/>
      <c r="C4" s="82" t="s">
        <v>1</v>
      </c>
      <c r="D4" s="82" t="s">
        <v>30</v>
      </c>
      <c r="E4" s="10" t="s">
        <v>433</v>
      </c>
      <c r="F4" s="10" t="s">
        <v>165</v>
      </c>
      <c r="G4" s="42" t="s">
        <v>573</v>
      </c>
      <c r="H4" s="21" t="s">
        <v>342</v>
      </c>
      <c r="I4" s="21" t="s">
        <v>495</v>
      </c>
      <c r="J4" s="21" t="s">
        <v>343</v>
      </c>
      <c r="K4" s="21" t="s">
        <v>23</v>
      </c>
      <c r="L4" s="22" t="s">
        <v>148</v>
      </c>
    </row>
    <row r="5" spans="2:12" ht="17.850000000000001" customHeight="1" thickTop="1" x14ac:dyDescent="0.3">
      <c r="B5" s="588" t="s">
        <v>166</v>
      </c>
      <c r="C5" s="135" t="s">
        <v>31</v>
      </c>
      <c r="D5" s="136" t="s">
        <v>33</v>
      </c>
      <c r="E5" s="99">
        <v>36</v>
      </c>
      <c r="F5" s="99">
        <v>400</v>
      </c>
      <c r="G5" s="413"/>
      <c r="H5" s="414"/>
      <c r="I5" s="404"/>
      <c r="J5" s="278">
        <f>I5*730</f>
        <v>0</v>
      </c>
      <c r="K5" s="129">
        <f>J5*F5</f>
        <v>0</v>
      </c>
      <c r="L5" s="130">
        <f>K5*E5</f>
        <v>0</v>
      </c>
    </row>
    <row r="6" spans="2:12" x14ac:dyDescent="0.3">
      <c r="B6" s="589"/>
      <c r="C6" s="7" t="s">
        <v>34</v>
      </c>
      <c r="D6" s="4" t="s">
        <v>225</v>
      </c>
      <c r="E6" s="98">
        <v>36</v>
      </c>
      <c r="F6" s="98">
        <v>20480</v>
      </c>
      <c r="G6" s="411"/>
      <c r="H6" s="415"/>
      <c r="I6" s="319"/>
      <c r="J6" s="418"/>
      <c r="K6" s="131">
        <f>F6*J6</f>
        <v>0</v>
      </c>
      <c r="L6" s="132">
        <f>K6*E6</f>
        <v>0</v>
      </c>
    </row>
    <row r="7" spans="2:12" ht="30.6" customHeight="1" x14ac:dyDescent="0.3">
      <c r="B7" s="589"/>
      <c r="C7" s="591" t="s">
        <v>574</v>
      </c>
      <c r="D7" s="4" t="s">
        <v>223</v>
      </c>
      <c r="E7" s="98">
        <v>36</v>
      </c>
      <c r="F7" s="98">
        <v>3</v>
      </c>
      <c r="G7" s="388"/>
      <c r="H7" s="416"/>
      <c r="I7" s="418"/>
      <c r="J7" s="279">
        <f>I7*730</f>
        <v>0</v>
      </c>
      <c r="K7" s="131">
        <f>J7*F7</f>
        <v>0</v>
      </c>
      <c r="L7" s="132">
        <f>K7*E7</f>
        <v>0</v>
      </c>
    </row>
    <row r="8" spans="2:12" ht="30.6" customHeight="1" x14ac:dyDescent="0.3">
      <c r="B8" s="589"/>
      <c r="C8" s="570"/>
      <c r="D8" s="4" t="s">
        <v>224</v>
      </c>
      <c r="E8" s="98">
        <v>36</v>
      </c>
      <c r="F8" s="98">
        <v>2</v>
      </c>
      <c r="G8" s="388"/>
      <c r="H8" s="416"/>
      <c r="I8" s="418"/>
      <c r="J8" s="279">
        <f>I8*730</f>
        <v>0</v>
      </c>
      <c r="K8" s="131">
        <f t="shared" ref="K8:K9" si="0">J8*F8</f>
        <v>0</v>
      </c>
      <c r="L8" s="132">
        <f>K8*E8</f>
        <v>0</v>
      </c>
    </row>
    <row r="9" spans="2:12" ht="30.6" customHeight="1" thickBot="1" x14ac:dyDescent="0.35">
      <c r="B9" s="590"/>
      <c r="C9" s="592"/>
      <c r="D9" s="5" t="s">
        <v>208</v>
      </c>
      <c r="E9" s="91">
        <v>36</v>
      </c>
      <c r="F9" s="91">
        <v>2</v>
      </c>
      <c r="G9" s="390"/>
      <c r="H9" s="417"/>
      <c r="I9" s="406"/>
      <c r="J9" s="141">
        <f>I9*730</f>
        <v>0</v>
      </c>
      <c r="K9" s="133">
        <f t="shared" si="0"/>
        <v>0</v>
      </c>
      <c r="L9" s="134">
        <f>K9*E9</f>
        <v>0</v>
      </c>
    </row>
    <row r="10" spans="2:12" ht="15" thickTop="1" x14ac:dyDescent="0.3"/>
    <row r="11" spans="2:12" ht="15" thickBot="1" x14ac:dyDescent="0.35">
      <c r="L11" s="142">
        <f>SUM(L5:L9)</f>
        <v>0</v>
      </c>
    </row>
    <row r="12" spans="2:12" ht="15" thickTop="1" x14ac:dyDescent="0.3">
      <c r="B12" s="510" t="s">
        <v>150</v>
      </c>
      <c r="C12" s="510"/>
      <c r="D12" s="510"/>
    </row>
    <row r="13" spans="2:12" x14ac:dyDescent="0.3">
      <c r="B13" s="511" t="s">
        <v>569</v>
      </c>
      <c r="C13" s="511"/>
      <c r="D13" s="511"/>
    </row>
    <row r="14" spans="2:12" ht="14.25" customHeight="1" x14ac:dyDescent="0.3">
      <c r="B14" s="512" t="s">
        <v>306</v>
      </c>
      <c r="C14" s="512"/>
      <c r="D14" s="512"/>
    </row>
    <row r="15" spans="2:12" x14ac:dyDescent="0.3">
      <c r="B15" s="512"/>
      <c r="C15" s="512"/>
      <c r="D15" s="512"/>
    </row>
    <row r="16" spans="2:12" x14ac:dyDescent="0.3">
      <c r="B16" s="512"/>
      <c r="C16" s="512"/>
      <c r="D16" s="512"/>
    </row>
    <row r="17" spans="2:4" x14ac:dyDescent="0.3">
      <c r="B17" s="512"/>
      <c r="C17" s="512"/>
      <c r="D17" s="512"/>
    </row>
    <row r="18" spans="2:4" x14ac:dyDescent="0.3">
      <c r="B18" s="494" t="s">
        <v>515</v>
      </c>
      <c r="C18" s="494"/>
      <c r="D18" s="494"/>
    </row>
    <row r="19" spans="2:4" x14ac:dyDescent="0.3">
      <c r="B19" s="494"/>
      <c r="C19" s="494"/>
      <c r="D19" s="494"/>
    </row>
  </sheetData>
  <sheetProtection algorithmName="SHA-512" hashValue="NXz+bbES7dFb99soTXtQdkPjrWtYwbZ3XJO5ULBHNFZAUZ837MFmXBCNNq7osVaaIadsAs32RZKZuiOOJAxrJQ==" saltValue="XcymKHiBWrglPB6sPgoygA==" spinCount="100000" sheet="1" objects="1" scenarios="1"/>
  <mergeCells count="10">
    <mergeCell ref="B18:D19"/>
    <mergeCell ref="B13:D13"/>
    <mergeCell ref="B12:D12"/>
    <mergeCell ref="B14:D17"/>
    <mergeCell ref="B2:L2"/>
    <mergeCell ref="B5:B9"/>
    <mergeCell ref="C7:C9"/>
    <mergeCell ref="B3:B4"/>
    <mergeCell ref="C3:F3"/>
    <mergeCell ref="G3:L3"/>
  </mergeCells>
  <phoneticPr fontId="10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281A3-2A2D-4F4B-8B76-3AFEF596B735}">
  <sheetPr>
    <tabColor rgb="FF00B050"/>
  </sheetPr>
  <dimension ref="B1:T16"/>
  <sheetViews>
    <sheetView topLeftCell="F1" zoomScale="85" zoomScaleNormal="85" workbookViewId="0">
      <selection activeCell="H5" sqref="H5"/>
    </sheetView>
  </sheetViews>
  <sheetFormatPr defaultRowHeight="14.4" x14ac:dyDescent="0.3"/>
  <cols>
    <col min="1" max="1" width="3.33203125" customWidth="1"/>
    <col min="2" max="2" width="8.77734375" customWidth="1"/>
    <col min="3" max="3" width="43.33203125" customWidth="1"/>
    <col min="4" max="4" width="67" bestFit="1" customWidth="1"/>
    <col min="5" max="5" width="41.109375" customWidth="1"/>
    <col min="6" max="6" width="48" customWidth="1"/>
    <col min="7" max="7" width="19.5546875" customWidth="1"/>
    <col min="8" max="9" width="28.6640625" customWidth="1"/>
    <col min="10" max="10" width="33.6640625" bestFit="1" customWidth="1"/>
    <col min="11" max="11" width="24" customWidth="1"/>
    <col min="12" max="13" width="23.6640625" customWidth="1"/>
    <col min="14" max="14" width="15.109375" bestFit="1" customWidth="1"/>
    <col min="15" max="15" width="17.77734375" bestFit="1" customWidth="1"/>
    <col min="16" max="16" width="21.33203125" customWidth="1"/>
    <col min="17" max="17" width="22.109375" bestFit="1" customWidth="1"/>
    <col min="18" max="18" width="15.21875" customWidth="1"/>
    <col min="19" max="19" width="17.33203125" customWidth="1"/>
    <col min="20" max="20" width="18.5546875" customWidth="1"/>
  </cols>
  <sheetData>
    <row r="1" spans="2:20" ht="15" thickBot="1" x14ac:dyDescent="0.35"/>
    <row r="2" spans="2:20" ht="18" thickTop="1" x14ac:dyDescent="0.3">
      <c r="B2" s="562" t="s">
        <v>349</v>
      </c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563"/>
      <c r="R2" s="563"/>
      <c r="S2" s="563"/>
      <c r="T2" s="564"/>
    </row>
    <row r="3" spans="2:20" x14ac:dyDescent="0.3">
      <c r="B3" s="518" t="s">
        <v>0</v>
      </c>
      <c r="C3" s="495" t="s">
        <v>151</v>
      </c>
      <c r="D3" s="496"/>
      <c r="E3" s="496"/>
      <c r="F3" s="496"/>
      <c r="G3" s="496"/>
      <c r="H3" s="520" t="s">
        <v>149</v>
      </c>
      <c r="I3" s="521"/>
      <c r="J3" s="521"/>
      <c r="K3" s="521"/>
      <c r="L3" s="521"/>
      <c r="M3" s="521"/>
      <c r="N3" s="521"/>
      <c r="O3" s="521"/>
      <c r="P3" s="521"/>
      <c r="Q3" s="521"/>
      <c r="R3" s="521"/>
      <c r="S3" s="521"/>
      <c r="T3" s="522"/>
    </row>
    <row r="4" spans="2:20" ht="72.599999999999994" thickBot="1" x14ac:dyDescent="0.35">
      <c r="B4" s="519"/>
      <c r="C4" s="82" t="s">
        <v>1</v>
      </c>
      <c r="D4" s="82" t="s">
        <v>30</v>
      </c>
      <c r="E4" s="163" t="s">
        <v>387</v>
      </c>
      <c r="F4" s="163" t="s">
        <v>388</v>
      </c>
      <c r="G4" s="10" t="s">
        <v>435</v>
      </c>
      <c r="H4" s="42" t="s">
        <v>573</v>
      </c>
      <c r="I4" s="21" t="s">
        <v>385</v>
      </c>
      <c r="J4" s="21" t="s">
        <v>386</v>
      </c>
      <c r="K4" s="21" t="s">
        <v>499</v>
      </c>
      <c r="L4" s="21" t="s">
        <v>375</v>
      </c>
      <c r="M4" s="21" t="s">
        <v>376</v>
      </c>
      <c r="N4" s="21" t="s">
        <v>383</v>
      </c>
      <c r="O4" s="21" t="s">
        <v>377</v>
      </c>
      <c r="P4" s="21" t="s">
        <v>500</v>
      </c>
      <c r="Q4" s="21" t="s">
        <v>378</v>
      </c>
      <c r="R4" s="21" t="s">
        <v>384</v>
      </c>
      <c r="S4" s="21" t="s">
        <v>171</v>
      </c>
      <c r="T4" s="22" t="s">
        <v>148</v>
      </c>
    </row>
    <row r="5" spans="2:20" ht="50.1" customHeight="1" thickTop="1" x14ac:dyDescent="0.3">
      <c r="B5" s="594" t="s">
        <v>166</v>
      </c>
      <c r="C5" s="8" t="s">
        <v>226</v>
      </c>
      <c r="D5" s="240" t="s">
        <v>497</v>
      </c>
      <c r="E5" s="99">
        <v>100</v>
      </c>
      <c r="F5" s="99">
        <v>200</v>
      </c>
      <c r="G5" s="99">
        <v>36</v>
      </c>
      <c r="H5" s="413"/>
      <c r="I5" s="397"/>
      <c r="J5" s="397"/>
      <c r="K5" s="313"/>
      <c r="L5" s="404"/>
      <c r="M5" s="404"/>
      <c r="N5" s="280">
        <f>IF(AND(E5&lt;&gt;0,E5&lt;26),L5*E5,IF(E5=0,0,L5*25+M5*(E5-25)))</f>
        <v>0</v>
      </c>
      <c r="O5" s="404"/>
      <c r="P5" s="318"/>
      <c r="Q5" s="404"/>
      <c r="R5" s="280">
        <f>IF(AND(F5&lt;&gt;0,F5&lt;1001),O5*F5,IF(F5=0,0,O5*1000+Q5*(F5-1000)))</f>
        <v>0</v>
      </c>
      <c r="S5" s="281">
        <f>N5+R5</f>
        <v>0</v>
      </c>
      <c r="T5" s="130">
        <f>S5*G5</f>
        <v>0</v>
      </c>
    </row>
    <row r="6" spans="2:20" ht="70.349999999999994" customHeight="1" thickBot="1" x14ac:dyDescent="0.35">
      <c r="B6" s="590"/>
      <c r="C6" s="9" t="s">
        <v>496</v>
      </c>
      <c r="D6" s="241" t="s">
        <v>498</v>
      </c>
      <c r="E6" s="91">
        <v>1</v>
      </c>
      <c r="F6" s="91">
        <v>10</v>
      </c>
      <c r="G6" s="91">
        <v>24</v>
      </c>
      <c r="H6" s="390"/>
      <c r="I6" s="401"/>
      <c r="J6" s="401"/>
      <c r="K6" s="406"/>
      <c r="L6" s="141">
        <f>730*K6</f>
        <v>0</v>
      </c>
      <c r="M6" s="320"/>
      <c r="N6" s="141">
        <f>L6*E6</f>
        <v>0</v>
      </c>
      <c r="O6" s="320"/>
      <c r="P6" s="419"/>
      <c r="Q6" s="141">
        <f>P6*730</f>
        <v>0</v>
      </c>
      <c r="R6" s="141">
        <f>Q6*F6</f>
        <v>0</v>
      </c>
      <c r="S6" s="133">
        <f>N6+R6</f>
        <v>0</v>
      </c>
      <c r="T6" s="134">
        <f>S6*G6</f>
        <v>0</v>
      </c>
    </row>
    <row r="7" spans="2:20" ht="15" thickTop="1" x14ac:dyDescent="0.3"/>
    <row r="8" spans="2:20" ht="15" thickBot="1" x14ac:dyDescent="0.35">
      <c r="T8" s="142">
        <f>SUM(T5:T6)</f>
        <v>0</v>
      </c>
    </row>
    <row r="9" spans="2:20" ht="15" thickTop="1" x14ac:dyDescent="0.3"/>
    <row r="11" spans="2:20" x14ac:dyDescent="0.3">
      <c r="B11" s="510" t="s">
        <v>150</v>
      </c>
      <c r="C11" s="510"/>
      <c r="D11" s="510"/>
      <c r="E11" s="510"/>
    </row>
    <row r="12" spans="2:20" x14ac:dyDescent="0.3">
      <c r="B12" s="511" t="s">
        <v>569</v>
      </c>
      <c r="C12" s="511"/>
      <c r="D12" s="511"/>
      <c r="E12" s="511"/>
    </row>
    <row r="13" spans="2:20" ht="14.25" customHeight="1" x14ac:dyDescent="0.3">
      <c r="B13" s="512" t="s">
        <v>382</v>
      </c>
      <c r="C13" s="512"/>
      <c r="D13" s="512"/>
      <c r="E13" s="512"/>
    </row>
    <row r="14" spans="2:20" x14ac:dyDescent="0.3">
      <c r="B14" s="512"/>
      <c r="C14" s="512"/>
      <c r="D14" s="512"/>
      <c r="E14" s="512"/>
    </row>
    <row r="15" spans="2:20" x14ac:dyDescent="0.3">
      <c r="B15" s="512"/>
      <c r="C15" s="512"/>
      <c r="D15" s="512"/>
      <c r="E15" s="512"/>
    </row>
    <row r="16" spans="2:20" x14ac:dyDescent="0.3">
      <c r="B16" s="593" t="s">
        <v>515</v>
      </c>
      <c r="C16" s="593"/>
      <c r="D16" s="593"/>
      <c r="E16" s="593"/>
    </row>
  </sheetData>
  <sheetProtection algorithmName="SHA-512" hashValue="UhORiH8FrP6V7ifs1Osz0s8z1AQCOGo9RFlmpYeqA+mOe+TwISo/QAJr1wKmNwwBMH2MpyEx40HzZj2wO6vRQg==" saltValue="YMlY0ulzg8qIw9XZXYQUmA==" spinCount="100000" sheet="1" objects="1" scenarios="1"/>
  <mergeCells count="9">
    <mergeCell ref="B16:E16"/>
    <mergeCell ref="B11:E11"/>
    <mergeCell ref="B13:E15"/>
    <mergeCell ref="B2:T2"/>
    <mergeCell ref="B3:B4"/>
    <mergeCell ref="C3:G3"/>
    <mergeCell ref="B5:B6"/>
    <mergeCell ref="B12:E12"/>
    <mergeCell ref="H3:T3"/>
  </mergeCells>
  <phoneticPr fontId="10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2113D-F641-4876-9E8D-49629AD467E4}">
  <sheetPr>
    <tabColor rgb="FF00B050"/>
  </sheetPr>
  <dimension ref="B1:S17"/>
  <sheetViews>
    <sheetView topLeftCell="G1" zoomScaleNormal="100" workbookViewId="0">
      <selection activeCell="I5" sqref="I5"/>
    </sheetView>
  </sheetViews>
  <sheetFormatPr defaultRowHeight="14.4" x14ac:dyDescent="0.3"/>
  <cols>
    <col min="1" max="1" width="3.21875" customWidth="1"/>
    <col min="2" max="2" width="10.77734375" customWidth="1"/>
    <col min="3" max="3" width="55.5546875" customWidth="1"/>
    <col min="4" max="4" width="32.5546875" customWidth="1"/>
    <col min="5" max="5" width="34.44140625" customWidth="1"/>
    <col min="6" max="6" width="20.88671875" customWidth="1"/>
    <col min="7" max="7" width="16.109375" bestFit="1" customWidth="1"/>
    <col min="8" max="8" width="22.33203125" bestFit="1" customWidth="1"/>
    <col min="9" max="9" width="16.5546875" customWidth="1"/>
    <col min="10" max="10" width="35.21875" bestFit="1" customWidth="1"/>
    <col min="11" max="11" width="35" bestFit="1" customWidth="1"/>
    <col min="12" max="12" width="34.5546875" bestFit="1" customWidth="1"/>
    <col min="13" max="13" width="23.77734375" customWidth="1"/>
    <col min="14" max="14" width="24.33203125" customWidth="1"/>
    <col min="15" max="15" width="29.77734375" customWidth="1"/>
    <col min="16" max="16" width="22.88671875" customWidth="1"/>
    <col min="17" max="17" width="24.77734375" customWidth="1"/>
    <col min="18" max="18" width="21.6640625" bestFit="1" customWidth="1"/>
    <col min="19" max="19" width="16.77734375" bestFit="1" customWidth="1"/>
  </cols>
  <sheetData>
    <row r="1" spans="2:19" ht="15" thickBot="1" x14ac:dyDescent="0.35"/>
    <row r="2" spans="2:19" ht="18" thickTop="1" x14ac:dyDescent="0.3">
      <c r="B2" s="562" t="s">
        <v>350</v>
      </c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563"/>
      <c r="R2" s="563"/>
      <c r="S2" s="564"/>
    </row>
    <row r="3" spans="2:19" x14ac:dyDescent="0.3">
      <c r="B3" s="518" t="s">
        <v>0</v>
      </c>
      <c r="C3" s="495" t="s">
        <v>151</v>
      </c>
      <c r="D3" s="496"/>
      <c r="E3" s="496"/>
      <c r="F3" s="496"/>
      <c r="G3" s="496"/>
      <c r="H3" s="497"/>
      <c r="I3" s="520" t="s">
        <v>149</v>
      </c>
      <c r="J3" s="521"/>
      <c r="K3" s="521"/>
      <c r="L3" s="521"/>
      <c r="M3" s="521"/>
      <c r="N3" s="521"/>
      <c r="O3" s="521"/>
      <c r="P3" s="521"/>
      <c r="Q3" s="521"/>
      <c r="R3" s="521"/>
      <c r="S3" s="522"/>
    </row>
    <row r="4" spans="2:19" ht="48.75" customHeight="1" thickBot="1" x14ac:dyDescent="0.35">
      <c r="B4" s="519"/>
      <c r="C4" s="82" t="s">
        <v>1</v>
      </c>
      <c r="D4" s="82" t="s">
        <v>29</v>
      </c>
      <c r="E4" s="82" t="s">
        <v>30</v>
      </c>
      <c r="F4" s="10" t="s">
        <v>503</v>
      </c>
      <c r="G4" s="10" t="s">
        <v>434</v>
      </c>
      <c r="H4" s="10" t="s">
        <v>389</v>
      </c>
      <c r="I4" s="42" t="s">
        <v>573</v>
      </c>
      <c r="J4" s="21" t="s">
        <v>391</v>
      </c>
      <c r="K4" s="21" t="s">
        <v>390</v>
      </c>
      <c r="L4" s="21" t="s">
        <v>394</v>
      </c>
      <c r="M4" s="21" t="s">
        <v>504</v>
      </c>
      <c r="N4" s="21" t="s">
        <v>392</v>
      </c>
      <c r="O4" s="21" t="s">
        <v>393</v>
      </c>
      <c r="P4" s="21" t="s">
        <v>505</v>
      </c>
      <c r="Q4" s="21" t="s">
        <v>395</v>
      </c>
      <c r="R4" s="21" t="s">
        <v>227</v>
      </c>
      <c r="S4" s="22" t="s">
        <v>148</v>
      </c>
    </row>
    <row r="5" spans="2:19" ht="45.6" customHeight="1" thickTop="1" x14ac:dyDescent="0.3">
      <c r="B5" s="594" t="s">
        <v>166</v>
      </c>
      <c r="C5" s="135" t="s">
        <v>35</v>
      </c>
      <c r="D5" s="322" t="s">
        <v>32</v>
      </c>
      <c r="E5" s="284" t="s">
        <v>167</v>
      </c>
      <c r="F5" s="99">
        <v>1000</v>
      </c>
      <c r="G5" s="99">
        <v>12</v>
      </c>
      <c r="H5" s="99">
        <v>1</v>
      </c>
      <c r="I5" s="413"/>
      <c r="J5" s="397"/>
      <c r="K5" s="397"/>
      <c r="L5" s="321"/>
      <c r="M5" s="404"/>
      <c r="N5" s="278">
        <f>M5*730</f>
        <v>0</v>
      </c>
      <c r="O5" s="404"/>
      <c r="P5" s="318"/>
      <c r="Q5" s="318"/>
      <c r="R5" s="129">
        <f>IF(H5=0,0,N5*H5+F5*O5)</f>
        <v>0</v>
      </c>
      <c r="S5" s="130">
        <f>R5*G5</f>
        <v>0</v>
      </c>
    </row>
    <row r="6" spans="2:19" ht="34.35" customHeight="1" x14ac:dyDescent="0.3">
      <c r="B6" s="589"/>
      <c r="C6" s="595" t="s">
        <v>501</v>
      </c>
      <c r="D6" s="6" t="s">
        <v>229</v>
      </c>
      <c r="E6" s="274" t="s">
        <v>502</v>
      </c>
      <c r="F6" s="98">
        <v>50</v>
      </c>
      <c r="G6" s="101">
        <v>24</v>
      </c>
      <c r="H6" s="98">
        <v>2</v>
      </c>
      <c r="I6" s="388"/>
      <c r="J6" s="398"/>
      <c r="K6" s="398"/>
      <c r="L6" s="398"/>
      <c r="M6" s="404"/>
      <c r="N6" s="279">
        <f>M6*730</f>
        <v>0</v>
      </c>
      <c r="O6" s="418"/>
      <c r="P6" s="404"/>
      <c r="Q6" s="279">
        <f>P6*730</f>
        <v>0</v>
      </c>
      <c r="R6" s="131">
        <f>IF(H6=0,0,N6*H6+O6*F6+Q6)</f>
        <v>0</v>
      </c>
      <c r="S6" s="132">
        <f>R6*G6</f>
        <v>0</v>
      </c>
    </row>
    <row r="7" spans="2:19" ht="56.85" customHeight="1" thickBot="1" x14ac:dyDescent="0.35">
      <c r="B7" s="590"/>
      <c r="C7" s="579"/>
      <c r="D7" s="9" t="s">
        <v>228</v>
      </c>
      <c r="E7" s="74" t="s">
        <v>502</v>
      </c>
      <c r="F7" s="137">
        <v>50</v>
      </c>
      <c r="G7" s="137">
        <v>6</v>
      </c>
      <c r="H7" s="91">
        <v>2</v>
      </c>
      <c r="I7" s="390"/>
      <c r="J7" s="417"/>
      <c r="K7" s="417"/>
      <c r="L7" s="417"/>
      <c r="M7" s="406"/>
      <c r="N7" s="141">
        <f>M7*730</f>
        <v>0</v>
      </c>
      <c r="O7" s="406"/>
      <c r="P7" s="406"/>
      <c r="Q7" s="141">
        <f>P7*730</f>
        <v>0</v>
      </c>
      <c r="R7" s="133">
        <f>IF(H7=0,0,N7*H7+O7*F7+Q7)</f>
        <v>0</v>
      </c>
      <c r="S7" s="134">
        <f>R7*G7</f>
        <v>0</v>
      </c>
    </row>
    <row r="8" spans="2:19" ht="15" thickTop="1" x14ac:dyDescent="0.3"/>
    <row r="9" spans="2:19" ht="15" thickBot="1" x14ac:dyDescent="0.35">
      <c r="S9" s="142">
        <f>SUM(S5:S7)</f>
        <v>0</v>
      </c>
    </row>
    <row r="10" spans="2:19" ht="15" thickTop="1" x14ac:dyDescent="0.3"/>
    <row r="12" spans="2:19" x14ac:dyDescent="0.3">
      <c r="B12" s="510" t="s">
        <v>150</v>
      </c>
      <c r="C12" s="510"/>
      <c r="D12" s="510"/>
      <c r="E12" s="510"/>
    </row>
    <row r="13" spans="2:19" x14ac:dyDescent="0.3">
      <c r="B13" s="511" t="s">
        <v>569</v>
      </c>
      <c r="C13" s="511"/>
      <c r="D13" s="511"/>
      <c r="E13" s="511"/>
    </row>
    <row r="14" spans="2:19" ht="14.25" customHeight="1" x14ac:dyDescent="0.3">
      <c r="B14" s="512" t="s">
        <v>306</v>
      </c>
      <c r="C14" s="512"/>
      <c r="D14" s="512"/>
      <c r="E14" s="512"/>
    </row>
    <row r="15" spans="2:19" x14ac:dyDescent="0.3">
      <c r="B15" s="512"/>
      <c r="C15" s="512"/>
      <c r="D15" s="512"/>
      <c r="E15" s="512"/>
    </row>
    <row r="16" spans="2:19" x14ac:dyDescent="0.3">
      <c r="B16" s="512"/>
      <c r="C16" s="512"/>
      <c r="D16" s="512"/>
      <c r="E16" s="512"/>
    </row>
    <row r="17" spans="2:5" x14ac:dyDescent="0.3">
      <c r="B17" s="593" t="s">
        <v>515</v>
      </c>
      <c r="C17" s="593"/>
      <c r="D17" s="593"/>
      <c r="E17" s="593"/>
    </row>
  </sheetData>
  <sheetProtection algorithmName="SHA-512" hashValue="GUfEnyzSBzmT/uEFY5NE/f2embGlpCTpeH4nhR8RWJRyuKKu6Xb09pZvthwd1g3kqoCb8a+UuU/O0lEA4zShmQ==" saltValue="JUnjI32cchXD7IYjdW6bdw==" spinCount="100000" sheet="1" objects="1" scenarios="1"/>
  <mergeCells count="10">
    <mergeCell ref="B17:E17"/>
    <mergeCell ref="B14:E16"/>
    <mergeCell ref="B12:E12"/>
    <mergeCell ref="B2:S2"/>
    <mergeCell ref="B3:B4"/>
    <mergeCell ref="C3:H3"/>
    <mergeCell ref="B5:B7"/>
    <mergeCell ref="C6:C7"/>
    <mergeCell ref="B13:E13"/>
    <mergeCell ref="I3:S3"/>
  </mergeCells>
  <phoneticPr fontId="10" type="noConversion"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2f988bf-86f1-41af-91ab-2d7cd011db47}" enabled="0" method="" siteId="{72f988bf-86f1-41af-91ab-2d7cd011db4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27</vt:i4>
      </vt:variant>
    </vt:vector>
  </HeadingPairs>
  <TitlesOfParts>
    <vt:vector size="27" baseType="lpstr">
      <vt:lpstr>ΕΙΚΟΝΙΚΕΣ ΜΗΧΑΝΕΣ-VMs</vt:lpstr>
      <vt:lpstr>RDBMS-ΠΡΟΣΑΡΜΟΣΜΕΝΑ VMs</vt:lpstr>
      <vt:lpstr>ΥΠΗΡ. KUBERNETES</vt:lpstr>
      <vt:lpstr>ΥΠΗΡ. ΑΠΟΘΗΚΕΥΣΗΣ-DISKS</vt:lpstr>
      <vt:lpstr>ΥΠΗΡ. ΑΠΟΘΗΚΕΥΣΗΣ-BLOB</vt:lpstr>
      <vt:lpstr>ΥΠΗΡ. ΑΠΟΘΗΚΕΥΣΗΣ-TABLE</vt:lpstr>
      <vt:lpstr>ΥΠΗΡ. ΔΙΚΤΥΟΥ-IP-BAND-VPN</vt:lpstr>
      <vt:lpstr>ΥΠΗΡ. ΔΙΚΤΥΟΥ-DNS-DDoS</vt:lpstr>
      <vt:lpstr>ΥΠΗΡ. ΔΙΚΤΥΟΥ-FW-APP GW</vt:lpstr>
      <vt:lpstr>ΥΠΗΡ. ΔΙΚΤΥΟΥ-LB</vt:lpstr>
      <vt:lpstr>ΥΠΗΡ. REDHAT OPENSHIFT</vt:lpstr>
      <vt:lpstr>ΕΙΚΟΝΙΚΟ ΠΕΡΙΒΑΛΛΟΝ ΕΡΓΑΣΙΑΣ </vt:lpstr>
      <vt:lpstr>ΥΠΗΡ. SQL SERVER</vt:lpstr>
      <vt:lpstr>RDBMS ΑΝΟΙΚΤΟΥ ΚΩΔΙΚΑ</vt:lpstr>
      <vt:lpstr>ΕΝΣΩΜΑΤΩΜΕΝΗ ΜΝΗΜΗ - CACHE</vt:lpstr>
      <vt:lpstr>ΥΠΗΡ. ΦΙΛΟΞΕΝΙΑΣ WEB</vt:lpstr>
      <vt:lpstr>ΑΣΦΑΛΕΙΑ-ΠΙΣΤΟΠΟΙΗΣΗ-Users</vt:lpstr>
      <vt:lpstr>ΑΣΦΑΛΕΙΑ-ΠΙΣΤΟΠΟΙΗΣΗ-Apps</vt:lpstr>
      <vt:lpstr>ΑΣΦΑΛΕΙΑ-ANTIVIRUS</vt:lpstr>
      <vt:lpstr>ΥΠ. ΟΛΟΚΛΗΡΩΣΗΣ-API MGMT</vt:lpstr>
      <vt:lpstr>ΥΠ. ΟΛΟΚΛ-EVENT MGMT</vt:lpstr>
      <vt:lpstr>ΑΠΟΚΛΕΙΣΤΙΚΟΙ ΦΥΣΙΚΟΙ ΠΟΡΟΙ</vt:lpstr>
      <vt:lpstr>ΑΝΑΛΥΣΗ ΔΕΔΟΜΕΝΩΝ ΚΛΙΜΑΚΑΣ</vt:lpstr>
      <vt:lpstr>ΥΠΗΡΕΣΙΑ BACKUP</vt:lpstr>
      <vt:lpstr>ΥΠΗΡΕΣΙΑ RECOVERY</vt:lpstr>
      <vt:lpstr>ΥΠΗΡΕΣΙΕΣ IoT</vt:lpstr>
      <vt:lpstr>ΑΝΑΛΥΣΗ ΣΥΝΟΛΙΚΟΥ ΚΟΣΤΟΥΣ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2022-06-16T19:13:16Z</dcterms:created>
  <dcterms:modified xsi:type="dcterms:W3CDTF">2022-06-20T13:41:13Z</dcterms:modified>
  <cp:category/>
  <cp:contentStatus/>
</cp:coreProperties>
</file>